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cop\Desktop\"/>
    </mc:Choice>
  </mc:AlternateContent>
  <bookViews>
    <workbookView xWindow="795" yWindow="45" windowWidth="30195" windowHeight="21045" activeTab="5"/>
  </bookViews>
  <sheets>
    <sheet name="F-GDGJ" sheetId="9" r:id="rId1"/>
    <sheet name="F-GBSU" sheetId="8" state="hidden" r:id="rId2"/>
    <sheet name="F-BNBT" sheetId="7" r:id="rId3"/>
    <sheet name="F-BODE" sheetId="17" r:id="rId4"/>
    <sheet name="F-BXMV" sheetId="6" r:id="rId5"/>
    <sheet name="F-GAXI" sheetId="19" r:id="rId6"/>
    <sheet name="F-BUGP" sheetId="5" r:id="rId7"/>
    <sheet name="F-BTLU" sheetId="1" r:id="rId8"/>
    <sheet name="F-GBTP" sheetId="3" r:id="rId9"/>
  </sheets>
  <definedNames>
    <definedName name="_xlnm.Print_Area" localSheetId="2">'F-BNBT'!$B$4:$H$58</definedName>
    <definedName name="_xlnm.Print_Area" localSheetId="3">'F-BODE'!$B$4:$H$58</definedName>
    <definedName name="_xlnm.Print_Area" localSheetId="7">'F-BTLU'!$B$4:$H$58</definedName>
    <definedName name="_xlnm.Print_Area" localSheetId="6">'F-BUGP'!$B$4:$H$58</definedName>
    <definedName name="_xlnm.Print_Area" localSheetId="4">'F-BXMV'!$B$4:$H$58</definedName>
    <definedName name="_xlnm.Print_Area" localSheetId="5">'F-GAXI'!$B$4:$H$56</definedName>
    <definedName name="_xlnm.Print_Area" localSheetId="1">'F-GBSU'!$B$4:$H$58</definedName>
    <definedName name="_xlnm.Print_Area" localSheetId="8">'F-GBTP'!$B$4:$H$60</definedName>
    <definedName name="_xlnm.Print_Area" localSheetId="0">'F-GDGJ'!$B$4:$H$58</definedName>
  </definedName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9" l="1"/>
  <c r="G55" i="19" s="1"/>
  <c r="G54" i="19"/>
  <c r="D53" i="19"/>
  <c r="G53" i="19" s="1"/>
  <c r="G52" i="19"/>
  <c r="F52" i="19"/>
  <c r="D52" i="19"/>
  <c r="D48" i="19"/>
  <c r="G48" i="19" s="1"/>
  <c r="D47" i="19"/>
  <c r="G47" i="19" s="1"/>
  <c r="D46" i="19"/>
  <c r="G46" i="19" s="1"/>
  <c r="G45" i="19"/>
  <c r="F45" i="19"/>
  <c r="D45" i="19"/>
  <c r="F28" i="19"/>
  <c r="E28" i="19"/>
  <c r="D28" i="19"/>
  <c r="D32" i="19" s="1"/>
  <c r="B28" i="19"/>
  <c r="F27" i="19"/>
  <c r="E27" i="19"/>
  <c r="D27" i="19"/>
  <c r="C27" i="19"/>
  <c r="B27" i="19"/>
  <c r="D56" i="19" l="1"/>
  <c r="H29" i="19" s="1"/>
  <c r="G56" i="19"/>
  <c r="G49" i="19"/>
  <c r="D33" i="19"/>
  <c r="C40" i="19"/>
  <c r="F56" i="19"/>
  <c r="D49" i="19"/>
  <c r="D47" i="3"/>
  <c r="D49" i="3"/>
  <c r="G47" i="3"/>
  <c r="G49" i="3"/>
  <c r="D56" i="3"/>
  <c r="G56" i="3"/>
  <c r="D47" i="5"/>
  <c r="G47" i="5"/>
  <c r="D55" i="5"/>
  <c r="G55" i="5" s="1"/>
  <c r="D47" i="1"/>
  <c r="G47" i="1" s="1"/>
  <c r="D55" i="1"/>
  <c r="G55" i="1"/>
  <c r="D47" i="6"/>
  <c r="G47" i="6"/>
  <c r="D55" i="6"/>
  <c r="G55" i="6" s="1"/>
  <c r="D47" i="7"/>
  <c r="G47" i="7" s="1"/>
  <c r="D55" i="7"/>
  <c r="G55" i="7"/>
  <c r="D47" i="9"/>
  <c r="D48" i="9"/>
  <c r="G47" i="9"/>
  <c r="G48" i="9"/>
  <c r="D55" i="9"/>
  <c r="G55" i="9" s="1"/>
  <c r="G53" i="17"/>
  <c r="D54" i="17"/>
  <c r="G54" i="17"/>
  <c r="D55" i="17"/>
  <c r="G55" i="17"/>
  <c r="G56" i="17"/>
  <c r="D57" i="17"/>
  <c r="G57" i="17" s="1"/>
  <c r="G58" i="17" s="1"/>
  <c r="F58" i="17" s="1"/>
  <c r="D53" i="17"/>
  <c r="D58" i="17"/>
  <c r="H29" i="17" s="1"/>
  <c r="F53" i="17"/>
  <c r="G45" i="17"/>
  <c r="D46" i="17"/>
  <c r="G46" i="17" s="1"/>
  <c r="D47" i="17"/>
  <c r="G47" i="17" s="1"/>
  <c r="D48" i="17"/>
  <c r="G48" i="17" s="1"/>
  <c r="D49" i="17"/>
  <c r="G49" i="17" s="1"/>
  <c r="D45" i="17"/>
  <c r="D50" i="17"/>
  <c r="F45" i="17"/>
  <c r="D28" i="17"/>
  <c r="D32" i="17"/>
  <c r="C27" i="17"/>
  <c r="D33" i="17"/>
  <c r="C40" i="17"/>
  <c r="C39" i="17"/>
  <c r="G29" i="17"/>
  <c r="F28" i="17"/>
  <c r="E28" i="17"/>
  <c r="B28" i="17"/>
  <c r="F27" i="17"/>
  <c r="E27" i="17"/>
  <c r="D27" i="17"/>
  <c r="B27" i="17"/>
  <c r="G53" i="9"/>
  <c r="D54" i="9"/>
  <c r="G54" i="9" s="1"/>
  <c r="G58" i="9" s="1"/>
  <c r="G56" i="9"/>
  <c r="D57" i="9"/>
  <c r="G57" i="9"/>
  <c r="D53" i="9"/>
  <c r="D58" i="9" s="1"/>
  <c r="F53" i="9"/>
  <c r="G45" i="9"/>
  <c r="D46" i="9"/>
  <c r="G46" i="9" s="1"/>
  <c r="D49" i="9"/>
  <c r="G49" i="9" s="1"/>
  <c r="D45" i="9"/>
  <c r="D50" i="9" s="1"/>
  <c r="F45" i="9"/>
  <c r="D28" i="9"/>
  <c r="D32" i="9" s="1"/>
  <c r="D33" i="9" s="1"/>
  <c r="C27" i="9"/>
  <c r="F28" i="9"/>
  <c r="E28" i="9"/>
  <c r="B28" i="9"/>
  <c r="F27" i="9"/>
  <c r="E27" i="9"/>
  <c r="D27" i="9"/>
  <c r="B27" i="9"/>
  <c r="G53" i="8"/>
  <c r="D54" i="8"/>
  <c r="G54" i="8" s="1"/>
  <c r="D55" i="8"/>
  <c r="G55" i="8" s="1"/>
  <c r="G56" i="8"/>
  <c r="D57" i="8"/>
  <c r="G57" i="8"/>
  <c r="D53" i="8"/>
  <c r="D58" i="8" s="1"/>
  <c r="C40" i="8" s="1"/>
  <c r="F53" i="8"/>
  <c r="G45" i="8"/>
  <c r="G50" i="8" s="1"/>
  <c r="F50" i="8" s="1"/>
  <c r="E39" i="8" s="1"/>
  <c r="D46" i="8"/>
  <c r="G46" i="8"/>
  <c r="D47" i="8"/>
  <c r="G47" i="8"/>
  <c r="D48" i="8"/>
  <c r="G48" i="8"/>
  <c r="D49" i="8"/>
  <c r="G49" i="8"/>
  <c r="D45" i="8"/>
  <c r="D50" i="8" s="1"/>
  <c r="F45" i="8"/>
  <c r="D28" i="8"/>
  <c r="D32" i="8" s="1"/>
  <c r="D33" i="8" s="1"/>
  <c r="C27" i="8"/>
  <c r="D39" i="8"/>
  <c r="F28" i="8"/>
  <c r="E28" i="8"/>
  <c r="B28" i="8"/>
  <c r="F27" i="8"/>
  <c r="E27" i="8"/>
  <c r="D27" i="8"/>
  <c r="B27" i="8"/>
  <c r="G53" i="7"/>
  <c r="D54" i="7"/>
  <c r="G54" i="7"/>
  <c r="G56" i="7"/>
  <c r="D57" i="7"/>
  <c r="G57" i="7" s="1"/>
  <c r="D53" i="7"/>
  <c r="D58" i="7" s="1"/>
  <c r="C40" i="7" s="1"/>
  <c r="F53" i="7"/>
  <c r="G45" i="7"/>
  <c r="D46" i="7"/>
  <c r="G46" i="7"/>
  <c r="D48" i="7"/>
  <c r="G48" i="7"/>
  <c r="D49" i="7"/>
  <c r="G49" i="7"/>
  <c r="D45" i="7"/>
  <c r="D50" i="7" s="1"/>
  <c r="C39" i="7" s="1"/>
  <c r="F45" i="7"/>
  <c r="D28" i="7"/>
  <c r="D32" i="7"/>
  <c r="C27" i="7"/>
  <c r="D33" i="7"/>
  <c r="H29" i="7"/>
  <c r="G29" i="7"/>
  <c r="F28" i="7"/>
  <c r="E28" i="7"/>
  <c r="B28" i="7"/>
  <c r="F27" i="7"/>
  <c r="E27" i="7"/>
  <c r="D27" i="7"/>
  <c r="B27" i="7"/>
  <c r="G53" i="6"/>
  <c r="D54" i="6"/>
  <c r="G54" i="6"/>
  <c r="G56" i="6"/>
  <c r="D57" i="6"/>
  <c r="G57" i="6" s="1"/>
  <c r="D53" i="6"/>
  <c r="D58" i="6" s="1"/>
  <c r="C40" i="6" s="1"/>
  <c r="F53" i="6"/>
  <c r="G45" i="6"/>
  <c r="D46" i="6"/>
  <c r="G46" i="6"/>
  <c r="D48" i="6"/>
  <c r="G48" i="6"/>
  <c r="D49" i="6"/>
  <c r="G49" i="6"/>
  <c r="D45" i="6"/>
  <c r="D50" i="6" s="1"/>
  <c r="C39" i="6" s="1"/>
  <c r="F45" i="6"/>
  <c r="D28" i="6"/>
  <c r="D32" i="6"/>
  <c r="C27" i="6"/>
  <c r="D33" i="6"/>
  <c r="G29" i="6"/>
  <c r="F28" i="6"/>
  <c r="E28" i="6"/>
  <c r="B28" i="6"/>
  <c r="F27" i="6"/>
  <c r="E27" i="6"/>
  <c r="D27" i="6"/>
  <c r="B27" i="6"/>
  <c r="G53" i="5"/>
  <c r="D54" i="5"/>
  <c r="G54" i="5"/>
  <c r="G56" i="5"/>
  <c r="D57" i="5"/>
  <c r="G57" i="5" s="1"/>
  <c r="D53" i="5"/>
  <c r="D58" i="5" s="1"/>
  <c r="C40" i="5" s="1"/>
  <c r="F53" i="5"/>
  <c r="G45" i="5"/>
  <c r="D46" i="5"/>
  <c r="G46" i="5"/>
  <c r="D48" i="5"/>
  <c r="G48" i="5"/>
  <c r="D49" i="5"/>
  <c r="G49" i="5"/>
  <c r="D45" i="5"/>
  <c r="D50" i="5" s="1"/>
  <c r="C39" i="5" s="1"/>
  <c r="F45" i="5"/>
  <c r="D28" i="5"/>
  <c r="D32" i="5"/>
  <c r="C27" i="5"/>
  <c r="D33" i="5"/>
  <c r="G29" i="5"/>
  <c r="F28" i="5"/>
  <c r="E28" i="5"/>
  <c r="B28" i="5"/>
  <c r="F27" i="5"/>
  <c r="E27" i="5"/>
  <c r="D27" i="5"/>
  <c r="B27" i="5"/>
  <c r="D57" i="3"/>
  <c r="G57" i="3" s="1"/>
  <c r="D59" i="3"/>
  <c r="G59" i="3" s="1"/>
  <c r="D55" i="3"/>
  <c r="G55" i="3" s="1"/>
  <c r="D48" i="3"/>
  <c r="D46" i="3"/>
  <c r="G46" i="3" s="1"/>
  <c r="D50" i="3"/>
  <c r="G54" i="3"/>
  <c r="G58" i="3"/>
  <c r="D54" i="3"/>
  <c r="D28" i="3"/>
  <c r="D32" i="3" s="1"/>
  <c r="D33" i="3" s="1"/>
  <c r="C27" i="3"/>
  <c r="G45" i="3"/>
  <c r="G48" i="3"/>
  <c r="G50" i="3"/>
  <c r="D45" i="3"/>
  <c r="D51" i="3" s="1"/>
  <c r="C39" i="3" s="1"/>
  <c r="F54" i="3"/>
  <c r="F45" i="3"/>
  <c r="F28" i="3"/>
  <c r="E28" i="3"/>
  <c r="B28" i="3"/>
  <c r="F27" i="3"/>
  <c r="E27" i="3"/>
  <c r="D27" i="3"/>
  <c r="B27" i="3"/>
  <c r="D45" i="1"/>
  <c r="D46" i="1"/>
  <c r="D48" i="1"/>
  <c r="D49" i="1"/>
  <c r="G45" i="1"/>
  <c r="G46" i="1"/>
  <c r="G48" i="1"/>
  <c r="G49" i="1"/>
  <c r="D28" i="1"/>
  <c r="D32" i="1" s="1"/>
  <c r="D33" i="1" s="1"/>
  <c r="C27" i="1"/>
  <c r="D53" i="1"/>
  <c r="D54" i="1"/>
  <c r="D57" i="1"/>
  <c r="G53" i="1"/>
  <c r="G54" i="1"/>
  <c r="G56" i="1"/>
  <c r="G57" i="1"/>
  <c r="F53" i="1"/>
  <c r="F45" i="1"/>
  <c r="F28" i="1"/>
  <c r="E28" i="1"/>
  <c r="B28" i="1"/>
  <c r="F27" i="1"/>
  <c r="E27" i="1"/>
  <c r="D27" i="1"/>
  <c r="B27" i="1"/>
  <c r="E40" i="19" l="1"/>
  <c r="F40" i="19"/>
  <c r="D40" i="19"/>
  <c r="H27" i="19"/>
  <c r="C39" i="19"/>
  <c r="G29" i="19"/>
  <c r="F49" i="19"/>
  <c r="D58" i="1"/>
  <c r="G50" i="1"/>
  <c r="D50" i="1"/>
  <c r="G58" i="1"/>
  <c r="F58" i="1" s="1"/>
  <c r="G29" i="3"/>
  <c r="D60" i="3"/>
  <c r="H29" i="5"/>
  <c r="H29" i="6"/>
  <c r="G27" i="8"/>
  <c r="H29" i="8"/>
  <c r="F39" i="8"/>
  <c r="C39" i="8"/>
  <c r="G29" i="8"/>
  <c r="G58" i="8"/>
  <c r="F58" i="8" s="1"/>
  <c r="C39" i="9"/>
  <c r="G29" i="9"/>
  <c r="E40" i="17"/>
  <c r="H27" i="17"/>
  <c r="F40" i="17"/>
  <c r="D40" i="17"/>
  <c r="G51" i="3"/>
  <c r="F51" i="3" s="1"/>
  <c r="G60" i="3"/>
  <c r="F60" i="3" s="1"/>
  <c r="G50" i="5"/>
  <c r="F50" i="5" s="1"/>
  <c r="G58" i="5"/>
  <c r="F58" i="5" s="1"/>
  <c r="G50" i="6"/>
  <c r="F50" i="6" s="1"/>
  <c r="G58" i="6"/>
  <c r="F58" i="6" s="1"/>
  <c r="G50" i="7"/>
  <c r="F50" i="7" s="1"/>
  <c r="G58" i="7"/>
  <c r="F58" i="7" s="1"/>
  <c r="G50" i="9"/>
  <c r="F50" i="9" s="1"/>
  <c r="C40" i="9"/>
  <c r="H29" i="9"/>
  <c r="F58" i="9"/>
  <c r="G50" i="17"/>
  <c r="F50" i="17" s="1"/>
  <c r="B18" i="19" l="1"/>
  <c r="E39" i="19"/>
  <c r="G27" i="19"/>
  <c r="F39" i="19"/>
  <c r="D39" i="19"/>
  <c r="E40" i="7"/>
  <c r="D40" i="7"/>
  <c r="F40" i="7"/>
  <c r="H27" i="7"/>
  <c r="D40" i="6"/>
  <c r="F40" i="6"/>
  <c r="E40" i="6"/>
  <c r="H27" i="6"/>
  <c r="D40" i="5"/>
  <c r="F40" i="5"/>
  <c r="E40" i="5"/>
  <c r="H27" i="5"/>
  <c r="E40" i="3"/>
  <c r="D40" i="3"/>
  <c r="F40" i="3"/>
  <c r="H27" i="3"/>
  <c r="C40" i="3"/>
  <c r="H29" i="3"/>
  <c r="E40" i="1"/>
  <c r="D40" i="1"/>
  <c r="F40" i="1"/>
  <c r="H27" i="1"/>
  <c r="F50" i="1"/>
  <c r="D40" i="9"/>
  <c r="F40" i="9"/>
  <c r="E40" i="9"/>
  <c r="H27" i="9"/>
  <c r="E39" i="17"/>
  <c r="F39" i="17"/>
  <c r="D39" i="17"/>
  <c r="B18" i="17" s="1"/>
  <c r="G27" i="17"/>
  <c r="E39" i="9"/>
  <c r="G27" i="9"/>
  <c r="D39" i="9"/>
  <c r="B18" i="9" s="1"/>
  <c r="F39" i="9"/>
  <c r="D39" i="7"/>
  <c r="F39" i="7"/>
  <c r="E39" i="7"/>
  <c r="G27" i="7"/>
  <c r="E39" i="6"/>
  <c r="D39" i="6"/>
  <c r="F39" i="6"/>
  <c r="G27" i="6"/>
  <c r="E39" i="5"/>
  <c r="D39" i="5"/>
  <c r="F39" i="5"/>
  <c r="G27" i="5"/>
  <c r="D39" i="3"/>
  <c r="F39" i="3"/>
  <c r="E39" i="3"/>
  <c r="G27" i="3"/>
  <c r="F40" i="8"/>
  <c r="D40" i="8"/>
  <c r="E40" i="8"/>
  <c r="H27" i="8"/>
  <c r="B18" i="8"/>
  <c r="C39" i="1"/>
  <c r="G29" i="1"/>
  <c r="C40" i="1"/>
  <c r="H29" i="1"/>
  <c r="B18" i="3" l="1"/>
  <c r="B18" i="7"/>
  <c r="B18" i="5"/>
  <c r="B18" i="6"/>
  <c r="D39" i="1"/>
  <c r="B18" i="1" s="1"/>
  <c r="F39" i="1"/>
  <c r="E39" i="1"/>
  <c r="G27" i="1"/>
</calcChain>
</file>

<file path=xl/sharedStrings.xml><?xml version="1.0" encoding="utf-8"?>
<sst xmlns="http://schemas.openxmlformats.org/spreadsheetml/2006/main" count="468" uniqueCount="70">
  <si>
    <t>Calcul de Masse et Centrage</t>
  </si>
  <si>
    <t>Masse à vide (kg):</t>
  </si>
  <si>
    <t>Bras de levier (m):</t>
  </si>
  <si>
    <t>Limite CG AV1 (m):</t>
  </si>
  <si>
    <t>Moment (m/kg):</t>
  </si>
  <si>
    <t>Limite CG AV2 (m):</t>
  </si>
  <si>
    <t>Masse Max.(kg):</t>
  </si>
  <si>
    <t>Limite CG AR (m):</t>
  </si>
  <si>
    <t>Plan de chargement</t>
  </si>
  <si>
    <t>Passager avant G (kg):</t>
  </si>
  <si>
    <t>Passager avant D (kg):</t>
  </si>
  <si>
    <t>Passager arrière G (kg):</t>
  </si>
  <si>
    <t>Passager arrière D (kg):</t>
  </si>
  <si>
    <t>Bagages (kg):</t>
  </si>
  <si>
    <t>DIAGRAMME</t>
  </si>
  <si>
    <t>Table graphique</t>
  </si>
  <si>
    <t>Paramètres</t>
  </si>
  <si>
    <t>Calculs</t>
  </si>
  <si>
    <t>Pente fragilité roulette de nez y=ax+b</t>
  </si>
  <si>
    <t>a</t>
  </si>
  <si>
    <t>b</t>
  </si>
  <si>
    <t>Calculs conditionels avertissement et totaux (calculs exacts sans arrondi)</t>
  </si>
  <si>
    <t>Masse</t>
  </si>
  <si>
    <t>Cent. AR</t>
  </si>
  <si>
    <t>Cent. AV</t>
  </si>
  <si>
    <t>Cent. AV2</t>
  </si>
  <si>
    <t>Au départ</t>
  </si>
  <si>
    <t>Après délestage</t>
  </si>
  <si>
    <t>Masse et Centrage catégorie N</t>
  </si>
  <si>
    <t>Au Départ</t>
  </si>
  <si>
    <t>Masse (kg)</t>
  </si>
  <si>
    <t>Bras de levier (m)</t>
  </si>
  <si>
    <t>Masse à vide</t>
  </si>
  <si>
    <t>Passagers avant</t>
  </si>
  <si>
    <t>Passagers arrière</t>
  </si>
  <si>
    <t>Essence Principal</t>
  </si>
  <si>
    <t>Bagage</t>
  </si>
  <si>
    <t>TOTAL</t>
  </si>
  <si>
    <t>Moment (m*kg)</t>
  </si>
  <si>
    <t>Avion CE43 F-BTLU</t>
  </si>
  <si>
    <t>Fiche de pesée : JG Aviation 24/09/2020</t>
  </si>
  <si>
    <t>Après délestage (8 litres inutilisables)</t>
  </si>
  <si>
    <t>Essence (L): max 428L</t>
  </si>
  <si>
    <t>Avion PA34 F-GBTP</t>
  </si>
  <si>
    <t>Fiche de pesée : ACOP 22/06/2016</t>
  </si>
  <si>
    <t>Essence (L): max 378L</t>
  </si>
  <si>
    <t>Passager milieu G (kg):</t>
  </si>
  <si>
    <t>Passager milieu D (kg):</t>
  </si>
  <si>
    <t>Passagers milieu</t>
  </si>
  <si>
    <t>Essence</t>
  </si>
  <si>
    <t>Avion MS893E F-BUGP</t>
  </si>
  <si>
    <t>Fiche de pesée : ACOP 24/04/2016</t>
  </si>
  <si>
    <t>Essence (L): max 235L</t>
  </si>
  <si>
    <t>Après délestage (5 litres inutilisables)</t>
  </si>
  <si>
    <t>Essence (L): max 184L</t>
  </si>
  <si>
    <t>Avion MS892 F-BNBT</t>
  </si>
  <si>
    <t>Fiche de pesée : ACOP 20/12/2015</t>
  </si>
  <si>
    <t>Avion 110ST F-GBSU</t>
  </si>
  <si>
    <t>Fiche de pesée : Montélimar 29/04/2019</t>
  </si>
  <si>
    <t>Essence (L): max 105L</t>
  </si>
  <si>
    <t>Après délestage (11 litres inutilisables)</t>
  </si>
  <si>
    <t>Avion 110ST F-GDGJ</t>
  </si>
  <si>
    <t>Fiche de pesée : ACOP 19/03/2017</t>
  </si>
  <si>
    <t>Avion MS892 F-BODE</t>
  </si>
  <si>
    <t>Fiche de pesée : Episy 14/07/2016</t>
  </si>
  <si>
    <t>Avion MS892E F-BXMV</t>
  </si>
  <si>
    <t>Fiche de pesée : ACOP 12/03/2018</t>
  </si>
  <si>
    <t>Avion R2160 F-GAXI</t>
  </si>
  <si>
    <t>Fiche de pesée : 07/02/2022</t>
  </si>
  <si>
    <t>Essence (L): max 120L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</si>
</sst>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0"/>
      <name val="Arial Black"/>
      <family val="2"/>
    </font>
    <font>
      <b/>
      <sz val="26"/>
      <color theme="0"/>
      <name val="Arial Black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 Black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lightUp"/>
    </fill>
    <fill>
      <patternFill patternType="solid">
        <fgColor rgb="FF0066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6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2" xfId="0" applyFont="1" applyFill="1" applyBorder="1" applyProtection="1"/>
    <xf numFmtId="0" fontId="4" fillId="2" borderId="10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Protection="1"/>
    <xf numFmtId="0" fontId="4" fillId="2" borderId="5" xfId="0" applyFont="1" applyFill="1" applyBorder="1" applyAlignment="1" applyProtection="1">
      <alignment vertical="center"/>
    </xf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0" fontId="5" fillId="2" borderId="1" xfId="0" applyFont="1" applyFill="1" applyBorder="1" applyAlignment="1" applyProtection="1"/>
    <xf numFmtId="0" fontId="5" fillId="2" borderId="2" xfId="0" applyFont="1" applyFill="1" applyBorder="1" applyAlignment="1" applyProtection="1"/>
    <xf numFmtId="0" fontId="5" fillId="2" borderId="10" xfId="0" applyFont="1" applyFill="1" applyBorder="1" applyAlignment="1" applyProtection="1"/>
    <xf numFmtId="0" fontId="0" fillId="2" borderId="0" xfId="0" applyFill="1" applyBorder="1" applyProtection="1"/>
    <xf numFmtId="0" fontId="5" fillId="2" borderId="1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4" xfId="0" applyFont="1" applyFill="1" applyBorder="1" applyAlignment="1" applyProtection="1"/>
    <xf numFmtId="0" fontId="0" fillId="2" borderId="5" xfId="0" applyFill="1" applyBorder="1" applyProtection="1"/>
    <xf numFmtId="0" fontId="4" fillId="3" borderId="1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0" xfId="0" applyBorder="1" applyAlignment="1" applyProtection="1">
      <alignment horizontal="right"/>
    </xf>
    <xf numFmtId="0" fontId="1" fillId="0" borderId="10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Border="1" applyProtection="1"/>
    <xf numFmtId="164" fontId="0" fillId="0" borderId="0" xfId="0" applyNumberFormat="1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8" fillId="0" borderId="0" xfId="0" applyFont="1" applyBorder="1" applyProtection="1"/>
    <xf numFmtId="0" fontId="0" fillId="0" borderId="0" xfId="0" applyFill="1" applyBorder="1" applyProtection="1"/>
    <xf numFmtId="0" fontId="0" fillId="0" borderId="14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15" xfId="0" applyBorder="1" applyProtection="1"/>
    <xf numFmtId="0" fontId="0" fillId="0" borderId="6" xfId="0" applyBorder="1" applyProtection="1"/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/>
    </xf>
    <xf numFmtId="0" fontId="6" fillId="0" borderId="7" xfId="0" applyFont="1" applyFill="1" applyBorder="1" applyProtection="1"/>
    <xf numFmtId="0" fontId="6" fillId="0" borderId="8" xfId="0" applyFont="1" applyFill="1" applyBorder="1" applyProtection="1"/>
    <xf numFmtId="164" fontId="9" fillId="0" borderId="8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4" fillId="2" borderId="8" xfId="0" applyFont="1" applyFill="1" applyBorder="1" applyAlignment="1" applyProtection="1">
      <alignment horizontal="center" vertical="center"/>
    </xf>
    <xf numFmtId="164" fontId="9" fillId="0" borderId="8" xfId="0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0" fillId="0" borderId="0" xfId="0" applyFont="1" applyProtection="1"/>
    <xf numFmtId="0" fontId="4" fillId="3" borderId="0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11" fillId="4" borderId="5" xfId="0" applyFont="1" applyFill="1" applyBorder="1" applyAlignment="1" applyProtection="1">
      <alignment horizontal="center"/>
    </xf>
    <xf numFmtId="0" fontId="11" fillId="4" borderId="6" xfId="0" applyFont="1" applyFill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</cellXfs>
  <cellStyles count="6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Normal" xfId="0" builtinId="0"/>
  </cellStyles>
  <dxfs count="62"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ill>
        <patternFill>
          <fgColor rgb="FFFF0000"/>
          <bgColor rgb="FFFF696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359699509438"/>
          <c:y val="0.14970679203021001"/>
          <c:w val="0.65685531896974403"/>
          <c:h val="0.6698817388712480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'F-GDGJ'!$B$27:$H$27</c:f>
              <c:numCache>
                <c:formatCode>General</c:formatCode>
                <c:ptCount val="7"/>
                <c:pt idx="0">
                  <c:v>0.82599999999999996</c:v>
                </c:pt>
                <c:pt idx="1">
                  <c:v>0.82599999999999996</c:v>
                </c:pt>
                <c:pt idx="2" formatCode="0.000">
                  <c:v>0.86499999999999999</c:v>
                </c:pt>
                <c:pt idx="3" formatCode="0.000">
                  <c:v>1.0469999999999999</c:v>
                </c:pt>
                <c:pt idx="4" formatCode="0.000">
                  <c:v>1.0469999999999999</c:v>
                </c:pt>
                <c:pt idx="5" formatCode="0.000">
                  <c:v>0.90162167150013173</c:v>
                </c:pt>
                <c:pt idx="6" formatCode="0.000">
                  <c:v>0.88622766570605171</c:v>
                </c:pt>
              </c:numCache>
            </c:numRef>
          </c:xVal>
          <c:yVal>
            <c:numRef>
              <c:f>'F-GDGJ'!$B$28:$H$28</c:f>
              <c:numCache>
                <c:formatCode>General</c:formatCode>
                <c:ptCount val="7"/>
                <c:pt idx="0">
                  <c:v>518</c:v>
                </c:pt>
                <c:pt idx="1">
                  <c:v>610</c:v>
                </c:pt>
                <c:pt idx="2">
                  <c:v>770</c:v>
                </c:pt>
                <c:pt idx="3">
                  <c:v>770</c:v>
                </c:pt>
                <c:pt idx="4">
                  <c:v>518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2-4A9F-8B2A-7EBB9E59213C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  <a:prstDash val="sysDot"/>
              <a:tailEnd type="triangle"/>
            </a:ln>
          </c:spPr>
          <c:marker>
            <c:spPr>
              <a:ln w="19050">
                <a:solidFill>
                  <a:schemeClr val="accent1"/>
                </a:solidFill>
                <a:tailEnd type="none"/>
              </a:ln>
            </c:spPr>
          </c:marker>
          <c:dPt>
            <c:idx val="4"/>
            <c:marker>
              <c:symbol val="circle"/>
              <c:size val="10"/>
              <c:spPr>
                <a:solidFill>
                  <a:schemeClr val="tx2">
                    <a:lumMod val="60000"/>
                    <a:lumOff val="40000"/>
                  </a:schemeClr>
                </a:solidFill>
                <a:ln w="1905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72-4A9F-8B2A-7EBB9E59213C}"/>
              </c:ext>
            </c:extLst>
          </c:dPt>
          <c:dPt>
            <c:idx val="5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72-4A9F-8B2A-7EBB9E59213C}"/>
              </c:ext>
            </c:extLst>
          </c:dPt>
          <c:dPt>
            <c:idx val="6"/>
            <c:marker>
              <c:symbol val="circle"/>
              <c:size val="10"/>
              <c:spPr>
                <a:noFill/>
                <a:ln w="254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72-4A9F-8B2A-7EBB9E59213C}"/>
              </c:ext>
            </c:extLst>
          </c:dPt>
          <c:xVal>
            <c:numRef>
              <c:f>'F-GDGJ'!$B$27:$H$27</c:f>
              <c:numCache>
                <c:formatCode>General</c:formatCode>
                <c:ptCount val="7"/>
                <c:pt idx="0">
                  <c:v>0.82599999999999996</c:v>
                </c:pt>
                <c:pt idx="1">
                  <c:v>0.82599999999999996</c:v>
                </c:pt>
                <c:pt idx="2" formatCode="0.000">
                  <c:v>0.86499999999999999</c:v>
                </c:pt>
                <c:pt idx="3" formatCode="0.000">
                  <c:v>1.0469999999999999</c:v>
                </c:pt>
                <c:pt idx="4" formatCode="0.000">
                  <c:v>1.0469999999999999</c:v>
                </c:pt>
                <c:pt idx="5" formatCode="0.000">
                  <c:v>0.90162167150013173</c:v>
                </c:pt>
                <c:pt idx="6" formatCode="0.000">
                  <c:v>0.88622766570605171</c:v>
                </c:pt>
              </c:numCache>
            </c:numRef>
          </c:xVal>
          <c:yVal>
            <c:numRef>
              <c:f>'F-GDGJ'!$B$29:$H$29</c:f>
              <c:numCache>
                <c:formatCode>General</c:formatCode>
                <c:ptCount val="7"/>
                <c:pt idx="5">
                  <c:v>758.6</c:v>
                </c:pt>
                <c:pt idx="6">
                  <c:v>694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272-4A9F-8B2A-7EBB9E59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513552"/>
        <c:axId val="194512432"/>
      </c:scatterChart>
      <c:valAx>
        <c:axId val="194513552"/>
        <c:scaling>
          <c:orientation val="minMax"/>
          <c:max val="1.1000000000000001"/>
          <c:min val="0.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Distance CG/ point de référence (m)</a:t>
                </a:r>
              </a:p>
            </c:rich>
          </c:tx>
          <c:layout/>
          <c:overlay val="0"/>
        </c:title>
        <c:numFmt formatCode="#,##0.000" sourceLinked="0"/>
        <c:majorTickMark val="out"/>
        <c:minorTickMark val="in"/>
        <c:tickLblPos val="nextTo"/>
        <c:crossAx val="194512432"/>
        <c:crosses val="autoZero"/>
        <c:crossBetween val="midCat"/>
        <c:minorUnit val="0.01"/>
      </c:valAx>
      <c:valAx>
        <c:axId val="194512432"/>
        <c:scaling>
          <c:orientation val="minMax"/>
          <c:max val="800"/>
          <c:min val="5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600"/>
                  <a:t>Masse (kg)</a:t>
                </a:r>
              </a:p>
            </c:rich>
          </c:tx>
          <c:layout>
            <c:manualLayout>
              <c:xMode val="edge"/>
              <c:yMode val="edge"/>
              <c:x val="5.1077143132272698E-2"/>
              <c:y val="2.4212529989260899E-2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>
            <a:solidFill>
              <a:srgbClr val="FF0000"/>
            </a:solidFill>
          </a:ln>
        </c:spPr>
        <c:crossAx val="194513552"/>
        <c:crosses val="autoZero"/>
        <c:crossBetween val="midCat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359699509438"/>
          <c:y val="0.14970679203021001"/>
          <c:w val="0.65685531896974403"/>
          <c:h val="0.6698817388712480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'F-GBSU'!$B$27:$H$27</c:f>
              <c:numCache>
                <c:formatCode>General</c:formatCode>
                <c:ptCount val="7"/>
                <c:pt idx="0">
                  <c:v>0.82599999999999996</c:v>
                </c:pt>
                <c:pt idx="1">
                  <c:v>0.82599999999999996</c:v>
                </c:pt>
                <c:pt idx="2" formatCode="0.000">
                  <c:v>0.86499999999999999</c:v>
                </c:pt>
                <c:pt idx="3" formatCode="0.000">
                  <c:v>1.0469999999999999</c:v>
                </c:pt>
                <c:pt idx="4" formatCode="0.000">
                  <c:v>1.0469999999999999</c:v>
                </c:pt>
                <c:pt idx="5" formatCode="0.000">
                  <c:v>0.916041876490856</c:v>
                </c:pt>
                <c:pt idx="6" formatCode="0.000">
                  <c:v>0.9019086956521738</c:v>
                </c:pt>
              </c:numCache>
            </c:numRef>
          </c:xVal>
          <c:yVal>
            <c:numRef>
              <c:f>'F-GBSU'!$B$28:$H$28</c:f>
              <c:numCache>
                <c:formatCode>General</c:formatCode>
                <c:ptCount val="7"/>
                <c:pt idx="0">
                  <c:v>529</c:v>
                </c:pt>
                <c:pt idx="1">
                  <c:v>610</c:v>
                </c:pt>
                <c:pt idx="2">
                  <c:v>770</c:v>
                </c:pt>
                <c:pt idx="3">
                  <c:v>770</c:v>
                </c:pt>
                <c:pt idx="4">
                  <c:v>529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2-4A9F-8B2A-7EBB9E59213C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  <a:prstDash val="sysDot"/>
              <a:tailEnd type="triangle"/>
            </a:ln>
          </c:spPr>
          <c:marker>
            <c:spPr>
              <a:ln w="19050">
                <a:solidFill>
                  <a:schemeClr val="accent1"/>
                </a:solidFill>
                <a:tailEnd type="none"/>
              </a:ln>
            </c:spPr>
          </c:marker>
          <c:dPt>
            <c:idx val="4"/>
            <c:marker>
              <c:symbol val="circle"/>
              <c:size val="10"/>
              <c:spPr>
                <a:solidFill>
                  <a:schemeClr val="tx2">
                    <a:lumMod val="60000"/>
                    <a:lumOff val="40000"/>
                  </a:schemeClr>
                </a:solidFill>
                <a:ln w="1905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72-4A9F-8B2A-7EBB9E59213C}"/>
              </c:ext>
            </c:extLst>
          </c:dPt>
          <c:dPt>
            <c:idx val="5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72-4A9F-8B2A-7EBB9E59213C}"/>
              </c:ext>
            </c:extLst>
          </c:dPt>
          <c:dPt>
            <c:idx val="6"/>
            <c:marker>
              <c:symbol val="circle"/>
              <c:size val="10"/>
              <c:spPr>
                <a:noFill/>
                <a:ln w="254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72-4A9F-8B2A-7EBB9E59213C}"/>
              </c:ext>
            </c:extLst>
          </c:dPt>
          <c:xVal>
            <c:numRef>
              <c:f>'F-GBSU'!$B$27:$H$27</c:f>
              <c:numCache>
                <c:formatCode>General</c:formatCode>
                <c:ptCount val="7"/>
                <c:pt idx="0">
                  <c:v>0.82599999999999996</c:v>
                </c:pt>
                <c:pt idx="1">
                  <c:v>0.82599999999999996</c:v>
                </c:pt>
                <c:pt idx="2" formatCode="0.000">
                  <c:v>0.86499999999999999</c:v>
                </c:pt>
                <c:pt idx="3" formatCode="0.000">
                  <c:v>1.0469999999999999</c:v>
                </c:pt>
                <c:pt idx="4" formatCode="0.000">
                  <c:v>1.0469999999999999</c:v>
                </c:pt>
                <c:pt idx="5" formatCode="0.000">
                  <c:v>0.916041876490856</c:v>
                </c:pt>
                <c:pt idx="6" formatCode="0.000">
                  <c:v>0.9019086956521738</c:v>
                </c:pt>
              </c:numCache>
            </c:numRef>
          </c:xVal>
          <c:yVal>
            <c:numRef>
              <c:f>'F-GBSU'!$B$29:$H$29</c:f>
              <c:numCache>
                <c:formatCode>General</c:formatCode>
                <c:ptCount val="7"/>
                <c:pt idx="5">
                  <c:v>754.6</c:v>
                </c:pt>
                <c:pt idx="6">
                  <c:v>690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272-4A9F-8B2A-7EBB9E59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69440"/>
        <c:axId val="194171120"/>
      </c:scatterChart>
      <c:valAx>
        <c:axId val="194169440"/>
        <c:scaling>
          <c:orientation val="minMax"/>
          <c:max val="1.1000000000000001"/>
          <c:min val="0.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Distance CG/ point de référence (m)</a:t>
                </a:r>
              </a:p>
            </c:rich>
          </c:tx>
          <c:overlay val="0"/>
        </c:title>
        <c:numFmt formatCode="#,##0.000" sourceLinked="0"/>
        <c:majorTickMark val="out"/>
        <c:minorTickMark val="in"/>
        <c:tickLblPos val="nextTo"/>
        <c:crossAx val="194171120"/>
        <c:crosses val="autoZero"/>
        <c:crossBetween val="midCat"/>
        <c:minorUnit val="0.01"/>
      </c:valAx>
      <c:valAx>
        <c:axId val="194171120"/>
        <c:scaling>
          <c:orientation val="minMax"/>
          <c:max val="800"/>
          <c:min val="5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600"/>
                  <a:t>Masse (kg)</a:t>
                </a:r>
              </a:p>
            </c:rich>
          </c:tx>
          <c:layout>
            <c:manualLayout>
              <c:xMode val="edge"/>
              <c:yMode val="edge"/>
              <c:x val="5.1077143132272698E-2"/>
              <c:y val="2.4212529989260899E-2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>
            <a:solidFill>
              <a:srgbClr val="FF0000"/>
            </a:solidFill>
          </a:ln>
        </c:spPr>
        <c:crossAx val="194169440"/>
        <c:crosses val="autoZero"/>
        <c:crossBetween val="midCat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359699509438"/>
          <c:y val="0.14970679203021001"/>
          <c:w val="0.65685531896974403"/>
          <c:h val="0.6698817388712480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'F-BNBT'!$B$27:$H$27</c:f>
              <c:numCache>
                <c:formatCode>General</c:formatCode>
                <c:ptCount val="7"/>
                <c:pt idx="0">
                  <c:v>0.78</c:v>
                </c:pt>
                <c:pt idx="1">
                  <c:v>0.78</c:v>
                </c:pt>
                <c:pt idx="2" formatCode="0.000">
                  <c:v>0.94299999999999995</c:v>
                </c:pt>
                <c:pt idx="3" formatCode="0.000">
                  <c:v>1.0469999999999999</c:v>
                </c:pt>
                <c:pt idx="4" formatCode="0.000">
                  <c:v>1.0469999999999999</c:v>
                </c:pt>
                <c:pt idx="5" formatCode="0.000">
                  <c:v>0.89087367652427885</c:v>
                </c:pt>
                <c:pt idx="6" formatCode="0.000">
                  <c:v>0.87621495327102794</c:v>
                </c:pt>
              </c:numCache>
            </c:numRef>
          </c:xVal>
          <c:yVal>
            <c:numRef>
              <c:f>'F-BNBT'!$B$28:$H$28</c:f>
              <c:numCache>
                <c:formatCode>General</c:formatCode>
                <c:ptCount val="7"/>
                <c:pt idx="0">
                  <c:v>574</c:v>
                </c:pt>
                <c:pt idx="1">
                  <c:v>850</c:v>
                </c:pt>
                <c:pt idx="2">
                  <c:v>980</c:v>
                </c:pt>
                <c:pt idx="3">
                  <c:v>980</c:v>
                </c:pt>
                <c:pt idx="4">
                  <c:v>574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2-4A9F-8B2A-7EBB9E59213C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  <a:prstDash val="sysDot"/>
              <a:tailEnd type="triangle"/>
            </a:ln>
          </c:spPr>
          <c:marker>
            <c:spPr>
              <a:ln w="19050">
                <a:solidFill>
                  <a:schemeClr val="accent1"/>
                </a:solidFill>
                <a:tailEnd type="none"/>
              </a:ln>
            </c:spPr>
          </c:marker>
          <c:dPt>
            <c:idx val="4"/>
            <c:marker>
              <c:symbol val="circle"/>
              <c:size val="10"/>
              <c:spPr>
                <a:solidFill>
                  <a:schemeClr val="tx2">
                    <a:lumMod val="60000"/>
                    <a:lumOff val="40000"/>
                  </a:schemeClr>
                </a:solidFill>
                <a:ln w="1905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72-4A9F-8B2A-7EBB9E59213C}"/>
              </c:ext>
            </c:extLst>
          </c:dPt>
          <c:dPt>
            <c:idx val="5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72-4A9F-8B2A-7EBB9E59213C}"/>
              </c:ext>
            </c:extLst>
          </c:dPt>
          <c:dPt>
            <c:idx val="6"/>
            <c:marker>
              <c:symbol val="circle"/>
              <c:size val="10"/>
              <c:spPr>
                <a:noFill/>
                <a:ln w="254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72-4A9F-8B2A-7EBB9E59213C}"/>
              </c:ext>
            </c:extLst>
          </c:dPt>
          <c:xVal>
            <c:numRef>
              <c:f>'F-BNBT'!$B$27:$H$27</c:f>
              <c:numCache>
                <c:formatCode>General</c:formatCode>
                <c:ptCount val="7"/>
                <c:pt idx="0">
                  <c:v>0.78</c:v>
                </c:pt>
                <c:pt idx="1">
                  <c:v>0.78</c:v>
                </c:pt>
                <c:pt idx="2" formatCode="0.000">
                  <c:v>0.94299999999999995</c:v>
                </c:pt>
                <c:pt idx="3" formatCode="0.000">
                  <c:v>1.0469999999999999</c:v>
                </c:pt>
                <c:pt idx="4" formatCode="0.000">
                  <c:v>1.0469999999999999</c:v>
                </c:pt>
                <c:pt idx="5" formatCode="0.000">
                  <c:v>0.89087367652427885</c:v>
                </c:pt>
                <c:pt idx="6" formatCode="0.000">
                  <c:v>0.87621495327102794</c:v>
                </c:pt>
              </c:numCache>
            </c:numRef>
          </c:xVal>
          <c:yVal>
            <c:numRef>
              <c:f>'F-BNBT'!$B$29:$H$29</c:f>
              <c:numCache>
                <c:formatCode>General</c:formatCode>
                <c:ptCount val="7"/>
                <c:pt idx="5">
                  <c:v>876.48</c:v>
                </c:pt>
                <c:pt idx="6">
                  <c:v>749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272-4A9F-8B2A-7EBB9E59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67152"/>
        <c:axId val="193763792"/>
      </c:scatterChart>
      <c:valAx>
        <c:axId val="193767152"/>
        <c:scaling>
          <c:orientation val="minMax"/>
          <c:max val="1.1000000000000001"/>
          <c:min val="0.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Distance CG/ point de référence (m)</a:t>
                </a:r>
              </a:p>
            </c:rich>
          </c:tx>
          <c:layout/>
          <c:overlay val="0"/>
        </c:title>
        <c:numFmt formatCode="#,##0.000" sourceLinked="0"/>
        <c:majorTickMark val="out"/>
        <c:minorTickMark val="in"/>
        <c:tickLblPos val="nextTo"/>
        <c:crossAx val="193763792"/>
        <c:crosses val="autoZero"/>
        <c:crossBetween val="midCat"/>
        <c:minorUnit val="0.01"/>
      </c:valAx>
      <c:valAx>
        <c:axId val="193763792"/>
        <c:scaling>
          <c:orientation val="minMax"/>
          <c:max val="1000"/>
          <c:min val="6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600"/>
                  <a:t>Masse (kg)</a:t>
                </a:r>
              </a:p>
            </c:rich>
          </c:tx>
          <c:layout>
            <c:manualLayout>
              <c:xMode val="edge"/>
              <c:yMode val="edge"/>
              <c:x val="5.1077143132272698E-2"/>
              <c:y val="2.4212529989260899E-2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>
            <a:solidFill>
              <a:srgbClr val="FF0000"/>
            </a:solidFill>
          </a:ln>
        </c:spPr>
        <c:crossAx val="193767152"/>
        <c:crosses val="autoZero"/>
        <c:crossBetween val="midCat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359699509438"/>
          <c:y val="0.14970679203021001"/>
          <c:w val="0.65685531896974403"/>
          <c:h val="0.6698817388712480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'F-BODE'!$B$27:$H$27</c:f>
              <c:numCache>
                <c:formatCode>General</c:formatCode>
                <c:ptCount val="7"/>
                <c:pt idx="0">
                  <c:v>0.78</c:v>
                </c:pt>
                <c:pt idx="1">
                  <c:v>0.78</c:v>
                </c:pt>
                <c:pt idx="2" formatCode="0.000">
                  <c:v>0.94</c:v>
                </c:pt>
                <c:pt idx="3" formatCode="0.000">
                  <c:v>1.05</c:v>
                </c:pt>
                <c:pt idx="4" formatCode="0.000">
                  <c:v>1.05</c:v>
                </c:pt>
                <c:pt idx="5" formatCode="0.000">
                  <c:v>0.88400441643281047</c:v>
                </c:pt>
                <c:pt idx="6" formatCode="0.000">
                  <c:v>0.85256469002695423</c:v>
                </c:pt>
              </c:numCache>
            </c:numRef>
          </c:xVal>
          <c:yVal>
            <c:numRef>
              <c:f>'F-BODE'!$B$28:$H$28</c:f>
              <c:numCache>
                <c:formatCode>General</c:formatCode>
                <c:ptCount val="7"/>
                <c:pt idx="0">
                  <c:v>567</c:v>
                </c:pt>
                <c:pt idx="1">
                  <c:v>850</c:v>
                </c:pt>
                <c:pt idx="2">
                  <c:v>980</c:v>
                </c:pt>
                <c:pt idx="3">
                  <c:v>980</c:v>
                </c:pt>
                <c:pt idx="4">
                  <c:v>567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2-4A9F-8B2A-7EBB9E59213C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  <a:prstDash val="sysDot"/>
              <a:tailEnd type="triangle"/>
            </a:ln>
          </c:spPr>
          <c:marker>
            <c:spPr>
              <a:ln w="19050">
                <a:solidFill>
                  <a:schemeClr val="accent1"/>
                </a:solidFill>
                <a:tailEnd type="none"/>
              </a:ln>
            </c:spPr>
          </c:marker>
          <c:dPt>
            <c:idx val="4"/>
            <c:marker>
              <c:symbol val="circle"/>
              <c:size val="10"/>
              <c:spPr>
                <a:solidFill>
                  <a:schemeClr val="tx2">
                    <a:lumMod val="60000"/>
                    <a:lumOff val="40000"/>
                  </a:schemeClr>
                </a:solidFill>
                <a:ln w="1905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72-4A9F-8B2A-7EBB9E59213C}"/>
              </c:ext>
            </c:extLst>
          </c:dPt>
          <c:dPt>
            <c:idx val="5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72-4A9F-8B2A-7EBB9E59213C}"/>
              </c:ext>
            </c:extLst>
          </c:dPt>
          <c:dPt>
            <c:idx val="6"/>
            <c:marker>
              <c:symbol val="circle"/>
              <c:size val="10"/>
              <c:spPr>
                <a:noFill/>
                <a:ln w="254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72-4A9F-8B2A-7EBB9E59213C}"/>
              </c:ext>
            </c:extLst>
          </c:dPt>
          <c:xVal>
            <c:numRef>
              <c:f>'F-BODE'!$B$27:$H$27</c:f>
              <c:numCache>
                <c:formatCode>General</c:formatCode>
                <c:ptCount val="7"/>
                <c:pt idx="0">
                  <c:v>0.78</c:v>
                </c:pt>
                <c:pt idx="1">
                  <c:v>0.78</c:v>
                </c:pt>
                <c:pt idx="2" formatCode="0.000">
                  <c:v>0.94</c:v>
                </c:pt>
                <c:pt idx="3" formatCode="0.000">
                  <c:v>1.05</c:v>
                </c:pt>
                <c:pt idx="4" formatCode="0.000">
                  <c:v>1.05</c:v>
                </c:pt>
                <c:pt idx="5" formatCode="0.000">
                  <c:v>0.88400441643281047</c:v>
                </c:pt>
                <c:pt idx="6" formatCode="0.000">
                  <c:v>0.85256469002695423</c:v>
                </c:pt>
              </c:numCache>
            </c:numRef>
          </c:xVal>
          <c:yVal>
            <c:numRef>
              <c:f>'F-BODE'!$B$29:$H$29</c:f>
              <c:numCache>
                <c:formatCode>General</c:formatCode>
                <c:ptCount val="7"/>
                <c:pt idx="5">
                  <c:v>869.48</c:v>
                </c:pt>
                <c:pt idx="6">
                  <c:v>742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272-4A9F-8B2A-7EBB9E59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270192"/>
        <c:axId val="282270752"/>
      </c:scatterChart>
      <c:valAx>
        <c:axId val="282270192"/>
        <c:scaling>
          <c:orientation val="minMax"/>
          <c:max val="1.1000000000000001"/>
          <c:min val="0.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Distance CG/ point de référence (m)</a:t>
                </a:r>
              </a:p>
            </c:rich>
          </c:tx>
          <c:layout/>
          <c:overlay val="0"/>
        </c:title>
        <c:numFmt formatCode="#,##0.000" sourceLinked="0"/>
        <c:majorTickMark val="out"/>
        <c:minorTickMark val="in"/>
        <c:tickLblPos val="nextTo"/>
        <c:crossAx val="282270752"/>
        <c:crosses val="autoZero"/>
        <c:crossBetween val="midCat"/>
        <c:minorUnit val="0.01"/>
      </c:valAx>
      <c:valAx>
        <c:axId val="282270752"/>
        <c:scaling>
          <c:orientation val="minMax"/>
          <c:max val="1000"/>
          <c:min val="6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600"/>
                  <a:t>Masse (kg)</a:t>
                </a:r>
              </a:p>
            </c:rich>
          </c:tx>
          <c:layout>
            <c:manualLayout>
              <c:xMode val="edge"/>
              <c:yMode val="edge"/>
              <c:x val="5.1077143132272698E-2"/>
              <c:y val="2.4212529989260899E-2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>
            <a:solidFill>
              <a:srgbClr val="FF0000"/>
            </a:solidFill>
          </a:ln>
        </c:spPr>
        <c:crossAx val="282270192"/>
        <c:crosses val="autoZero"/>
        <c:crossBetween val="midCat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359699509438"/>
          <c:y val="0.14970679203021001"/>
          <c:w val="0.65685531896974403"/>
          <c:h val="0.6698817388712480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'F-BXMV'!$B$27:$H$27</c:f>
              <c:numCache>
                <c:formatCode>General</c:formatCode>
                <c:ptCount val="7"/>
                <c:pt idx="0">
                  <c:v>0.78</c:v>
                </c:pt>
                <c:pt idx="1">
                  <c:v>0.78</c:v>
                </c:pt>
                <c:pt idx="2" formatCode="0.000">
                  <c:v>0.94299999999999995</c:v>
                </c:pt>
                <c:pt idx="3" formatCode="0.000">
                  <c:v>1.0469999999999999</c:v>
                </c:pt>
                <c:pt idx="4" formatCode="0.000">
                  <c:v>1.0469999999999999</c:v>
                </c:pt>
                <c:pt idx="5" formatCode="0.000">
                  <c:v>0.91399498062698137</c:v>
                </c:pt>
                <c:pt idx="6" formatCode="0.000">
                  <c:v>0.88902048655569788</c:v>
                </c:pt>
              </c:numCache>
            </c:numRef>
          </c:xVal>
          <c:yVal>
            <c:numRef>
              <c:f>'F-BXMV'!$B$28:$H$28</c:f>
              <c:numCache>
                <c:formatCode>General</c:formatCode>
                <c:ptCount val="7"/>
                <c:pt idx="0">
                  <c:v>606</c:v>
                </c:pt>
                <c:pt idx="1">
                  <c:v>850</c:v>
                </c:pt>
                <c:pt idx="2">
                  <c:v>980</c:v>
                </c:pt>
                <c:pt idx="3">
                  <c:v>980</c:v>
                </c:pt>
                <c:pt idx="4">
                  <c:v>606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2-4A9F-8B2A-7EBB9E59213C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  <a:prstDash val="sysDot"/>
              <a:tailEnd type="triangle"/>
            </a:ln>
          </c:spPr>
          <c:marker>
            <c:spPr>
              <a:ln w="19050">
                <a:solidFill>
                  <a:schemeClr val="accent1"/>
                </a:solidFill>
                <a:tailEnd type="none"/>
              </a:ln>
            </c:spPr>
          </c:marker>
          <c:dPt>
            <c:idx val="4"/>
            <c:marker>
              <c:symbol val="circle"/>
              <c:size val="10"/>
              <c:spPr>
                <a:solidFill>
                  <a:schemeClr val="tx2">
                    <a:lumMod val="60000"/>
                    <a:lumOff val="40000"/>
                  </a:schemeClr>
                </a:solidFill>
                <a:ln w="1905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72-4A9F-8B2A-7EBB9E59213C}"/>
              </c:ext>
            </c:extLst>
          </c:dPt>
          <c:dPt>
            <c:idx val="5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72-4A9F-8B2A-7EBB9E59213C}"/>
              </c:ext>
            </c:extLst>
          </c:dPt>
          <c:dPt>
            <c:idx val="6"/>
            <c:marker>
              <c:symbol val="circle"/>
              <c:size val="10"/>
              <c:spPr>
                <a:noFill/>
                <a:ln w="254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72-4A9F-8B2A-7EBB9E59213C}"/>
              </c:ext>
            </c:extLst>
          </c:dPt>
          <c:xVal>
            <c:numRef>
              <c:f>'F-BXMV'!$B$27:$H$27</c:f>
              <c:numCache>
                <c:formatCode>General</c:formatCode>
                <c:ptCount val="7"/>
                <c:pt idx="0">
                  <c:v>0.78</c:v>
                </c:pt>
                <c:pt idx="1">
                  <c:v>0.78</c:v>
                </c:pt>
                <c:pt idx="2" formatCode="0.000">
                  <c:v>0.94299999999999995</c:v>
                </c:pt>
                <c:pt idx="3" formatCode="0.000">
                  <c:v>1.0469999999999999</c:v>
                </c:pt>
                <c:pt idx="4" formatCode="0.000">
                  <c:v>1.0469999999999999</c:v>
                </c:pt>
                <c:pt idx="5" formatCode="0.000">
                  <c:v>0.91399498062698137</c:v>
                </c:pt>
                <c:pt idx="6" formatCode="0.000">
                  <c:v>0.88902048655569788</c:v>
                </c:pt>
              </c:numCache>
            </c:numRef>
          </c:xVal>
          <c:yVal>
            <c:numRef>
              <c:f>'F-BXMV'!$B$29:$H$29</c:f>
              <c:numCache>
                <c:formatCode>General</c:formatCode>
                <c:ptCount val="7"/>
                <c:pt idx="5">
                  <c:v>908.48</c:v>
                </c:pt>
                <c:pt idx="6">
                  <c:v>781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272-4A9F-8B2A-7EBB9E59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274112"/>
        <c:axId val="282274672"/>
      </c:scatterChart>
      <c:valAx>
        <c:axId val="282274112"/>
        <c:scaling>
          <c:orientation val="minMax"/>
          <c:max val="1.1000000000000001"/>
          <c:min val="0.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Distance CG/ point de référence (m)</a:t>
                </a:r>
              </a:p>
            </c:rich>
          </c:tx>
          <c:layout/>
          <c:overlay val="0"/>
        </c:title>
        <c:numFmt formatCode="#,##0.000" sourceLinked="0"/>
        <c:majorTickMark val="out"/>
        <c:minorTickMark val="in"/>
        <c:tickLblPos val="nextTo"/>
        <c:crossAx val="282274672"/>
        <c:crosses val="autoZero"/>
        <c:crossBetween val="midCat"/>
        <c:minorUnit val="0.01"/>
      </c:valAx>
      <c:valAx>
        <c:axId val="282274672"/>
        <c:scaling>
          <c:orientation val="minMax"/>
          <c:max val="1000"/>
          <c:min val="6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600"/>
                  <a:t>Masse (kg)</a:t>
                </a:r>
              </a:p>
            </c:rich>
          </c:tx>
          <c:layout>
            <c:manualLayout>
              <c:xMode val="edge"/>
              <c:yMode val="edge"/>
              <c:x val="5.1077143132272698E-2"/>
              <c:y val="2.4212529989260899E-2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>
            <a:solidFill>
              <a:srgbClr val="FF0000"/>
            </a:solidFill>
          </a:ln>
        </c:spPr>
        <c:crossAx val="282274112"/>
        <c:crosses val="autoZero"/>
        <c:crossBetween val="midCat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359699509438"/>
          <c:y val="0.14970679203021001"/>
          <c:w val="0.65685531896974403"/>
          <c:h val="0.6698817388712480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'F-GAXI'!$B$27:$H$27</c:f>
              <c:numCache>
                <c:formatCode>General</c:formatCode>
                <c:ptCount val="7"/>
                <c:pt idx="0">
                  <c:v>0.23</c:v>
                </c:pt>
                <c:pt idx="1">
                  <c:v>0.23</c:v>
                </c:pt>
                <c:pt idx="2" formatCode="0.000">
                  <c:v>0.33</c:v>
                </c:pt>
                <c:pt idx="3" formatCode="0.000">
                  <c:v>0.48</c:v>
                </c:pt>
                <c:pt idx="4" formatCode="0.000">
                  <c:v>0.48</c:v>
                </c:pt>
                <c:pt idx="5" formatCode="0.000">
                  <c:v>0.38556902761104445</c:v>
                </c:pt>
                <c:pt idx="6" formatCode="0.000">
                  <c:v>0.32307963446475196</c:v>
                </c:pt>
              </c:numCache>
            </c:numRef>
          </c:xVal>
          <c:yVal>
            <c:numRef>
              <c:f>'F-GAXI'!$B$28:$H$28</c:f>
              <c:numCache>
                <c:formatCode>General</c:formatCode>
                <c:ptCount val="7"/>
                <c:pt idx="0">
                  <c:v>591</c:v>
                </c:pt>
                <c:pt idx="1">
                  <c:v>850</c:v>
                </c:pt>
                <c:pt idx="2">
                  <c:v>900</c:v>
                </c:pt>
                <c:pt idx="3">
                  <c:v>900</c:v>
                </c:pt>
                <c:pt idx="4">
                  <c:v>591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2-4A9F-8B2A-7EBB9E59213C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  <a:prstDash val="sysDot"/>
              <a:tailEnd type="triangle"/>
            </a:ln>
          </c:spPr>
          <c:marker>
            <c:spPr>
              <a:ln w="19050">
                <a:solidFill>
                  <a:schemeClr val="accent1"/>
                </a:solidFill>
                <a:tailEnd type="none"/>
              </a:ln>
            </c:spPr>
          </c:marker>
          <c:dPt>
            <c:idx val="4"/>
            <c:marker>
              <c:symbol val="circle"/>
              <c:size val="10"/>
              <c:spPr>
                <a:solidFill>
                  <a:schemeClr val="tx2">
                    <a:lumMod val="60000"/>
                    <a:lumOff val="40000"/>
                  </a:schemeClr>
                </a:solidFill>
                <a:ln w="1905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72-4A9F-8B2A-7EBB9E59213C}"/>
              </c:ext>
            </c:extLst>
          </c:dPt>
          <c:dPt>
            <c:idx val="5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72-4A9F-8B2A-7EBB9E59213C}"/>
              </c:ext>
            </c:extLst>
          </c:dPt>
          <c:dPt>
            <c:idx val="6"/>
            <c:marker>
              <c:symbol val="circle"/>
              <c:size val="10"/>
              <c:spPr>
                <a:noFill/>
                <a:ln w="254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72-4A9F-8B2A-7EBB9E59213C}"/>
              </c:ext>
            </c:extLst>
          </c:dPt>
          <c:xVal>
            <c:numRef>
              <c:f>'F-GAXI'!$B$27:$H$27</c:f>
              <c:numCache>
                <c:formatCode>General</c:formatCode>
                <c:ptCount val="7"/>
                <c:pt idx="0">
                  <c:v>0.23</c:v>
                </c:pt>
                <c:pt idx="1">
                  <c:v>0.23</c:v>
                </c:pt>
                <c:pt idx="2" formatCode="0.000">
                  <c:v>0.33</c:v>
                </c:pt>
                <c:pt idx="3" formatCode="0.000">
                  <c:v>0.48</c:v>
                </c:pt>
                <c:pt idx="4" formatCode="0.000">
                  <c:v>0.48</c:v>
                </c:pt>
                <c:pt idx="5" formatCode="0.000">
                  <c:v>0.38556902761104445</c:v>
                </c:pt>
                <c:pt idx="6" formatCode="0.000">
                  <c:v>0.32307963446475196</c:v>
                </c:pt>
              </c:numCache>
            </c:numRef>
          </c:xVal>
          <c:yVal>
            <c:numRef>
              <c:f>'F-GAXI'!$B$29:$H$29</c:f>
              <c:numCache>
                <c:formatCode>General</c:formatCode>
                <c:ptCount val="7"/>
                <c:pt idx="5">
                  <c:v>833</c:v>
                </c:pt>
                <c:pt idx="6">
                  <c:v>766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272-4A9F-8B2A-7EBB9E59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377552"/>
        <c:axId val="194861888"/>
      </c:scatterChart>
      <c:valAx>
        <c:axId val="288377552"/>
        <c:scaling>
          <c:orientation val="minMax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Distance CG/ point de référence (m)</a:t>
                </a:r>
              </a:p>
            </c:rich>
          </c:tx>
          <c:layout/>
          <c:overlay val="0"/>
        </c:title>
        <c:numFmt formatCode="#,##0.000" sourceLinked="0"/>
        <c:majorTickMark val="out"/>
        <c:minorTickMark val="in"/>
        <c:tickLblPos val="nextTo"/>
        <c:crossAx val="194861888"/>
        <c:crosses val="autoZero"/>
        <c:crossBetween val="midCat"/>
        <c:minorUnit val="0.01"/>
      </c:valAx>
      <c:valAx>
        <c:axId val="194861888"/>
        <c:scaling>
          <c:orientation val="minMax"/>
          <c:max val="950"/>
          <c:min val="6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600"/>
                  <a:t>Masse (kg)</a:t>
                </a:r>
              </a:p>
            </c:rich>
          </c:tx>
          <c:layout>
            <c:manualLayout>
              <c:xMode val="edge"/>
              <c:yMode val="edge"/>
              <c:x val="5.1077143132272698E-2"/>
              <c:y val="2.4212529989260899E-2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>
            <a:solidFill>
              <a:srgbClr val="FF0000"/>
            </a:solidFill>
          </a:ln>
        </c:spPr>
        <c:crossAx val="288377552"/>
        <c:crosses val="autoZero"/>
        <c:crossBetween val="midCat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359699509438"/>
          <c:y val="0.14970679203021001"/>
          <c:w val="0.65685531896974403"/>
          <c:h val="0.6698817388712480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'F-BUGP'!$B$27:$H$27</c:f>
              <c:numCache>
                <c:formatCode>General</c:formatCode>
                <c:ptCount val="7"/>
                <c:pt idx="0">
                  <c:v>0.78</c:v>
                </c:pt>
                <c:pt idx="1">
                  <c:v>0.78</c:v>
                </c:pt>
                <c:pt idx="2" formatCode="0.000">
                  <c:v>0.94299999999999995</c:v>
                </c:pt>
                <c:pt idx="3" formatCode="0.000">
                  <c:v>1.0469999999999999</c:v>
                </c:pt>
                <c:pt idx="4" formatCode="0.000">
                  <c:v>1.0469999999999999</c:v>
                </c:pt>
                <c:pt idx="5" formatCode="0.000">
                  <c:v>0.89100527811611852</c:v>
                </c:pt>
                <c:pt idx="6" formatCode="0.000">
                  <c:v>0.85580633373934234</c:v>
                </c:pt>
              </c:numCache>
            </c:numRef>
          </c:xVal>
          <c:yVal>
            <c:numRef>
              <c:f>'F-BUGP'!$B$28:$H$28</c:f>
              <c:numCache>
                <c:formatCode>General</c:formatCode>
                <c:ptCount val="7"/>
                <c:pt idx="0">
                  <c:v>646</c:v>
                </c:pt>
                <c:pt idx="1">
                  <c:v>850</c:v>
                </c:pt>
                <c:pt idx="2">
                  <c:v>1050</c:v>
                </c:pt>
                <c:pt idx="3">
                  <c:v>1050</c:v>
                </c:pt>
                <c:pt idx="4">
                  <c:v>646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2-4A9F-8B2A-7EBB9E59213C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  <a:prstDash val="sysDot"/>
              <a:tailEnd type="triangle"/>
            </a:ln>
          </c:spPr>
          <c:marker>
            <c:spPr>
              <a:ln w="19050">
                <a:solidFill>
                  <a:schemeClr val="accent1"/>
                </a:solidFill>
                <a:tailEnd type="none"/>
              </a:ln>
            </c:spPr>
          </c:marker>
          <c:dPt>
            <c:idx val="4"/>
            <c:marker>
              <c:symbol val="circle"/>
              <c:size val="10"/>
              <c:spPr>
                <a:solidFill>
                  <a:schemeClr val="tx2">
                    <a:lumMod val="60000"/>
                    <a:lumOff val="40000"/>
                  </a:schemeClr>
                </a:solidFill>
                <a:ln w="1905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72-4A9F-8B2A-7EBB9E59213C}"/>
              </c:ext>
            </c:extLst>
          </c:dPt>
          <c:dPt>
            <c:idx val="5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72-4A9F-8B2A-7EBB9E59213C}"/>
              </c:ext>
            </c:extLst>
          </c:dPt>
          <c:dPt>
            <c:idx val="6"/>
            <c:marker>
              <c:symbol val="circle"/>
              <c:size val="10"/>
              <c:spPr>
                <a:noFill/>
                <a:ln w="254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72-4A9F-8B2A-7EBB9E59213C}"/>
              </c:ext>
            </c:extLst>
          </c:dPt>
          <c:xVal>
            <c:numRef>
              <c:f>'F-BUGP'!$B$27:$H$27</c:f>
              <c:numCache>
                <c:formatCode>General</c:formatCode>
                <c:ptCount val="7"/>
                <c:pt idx="0">
                  <c:v>0.78</c:v>
                </c:pt>
                <c:pt idx="1">
                  <c:v>0.78</c:v>
                </c:pt>
                <c:pt idx="2" formatCode="0.000">
                  <c:v>0.94299999999999995</c:v>
                </c:pt>
                <c:pt idx="3" formatCode="0.000">
                  <c:v>1.0469999999999999</c:v>
                </c:pt>
                <c:pt idx="4" formatCode="0.000">
                  <c:v>1.0469999999999999</c:v>
                </c:pt>
                <c:pt idx="5" formatCode="0.000">
                  <c:v>0.89100527811611852</c:v>
                </c:pt>
                <c:pt idx="6" formatCode="0.000">
                  <c:v>0.85580633373934234</c:v>
                </c:pt>
              </c:numCache>
            </c:numRef>
          </c:xVal>
          <c:yVal>
            <c:numRef>
              <c:f>'F-BUGP'!$B$29:$H$29</c:f>
              <c:numCache>
                <c:formatCode>General</c:formatCode>
                <c:ptCount val="7"/>
                <c:pt idx="5">
                  <c:v>985.2</c:v>
                </c:pt>
                <c:pt idx="6">
                  <c:v>821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272-4A9F-8B2A-7EBB9E59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158240"/>
        <c:axId val="282158800"/>
      </c:scatterChart>
      <c:valAx>
        <c:axId val="282158240"/>
        <c:scaling>
          <c:orientation val="minMax"/>
          <c:max val="1.1000000000000001"/>
          <c:min val="0.7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Distance CG/ point de référence (m)</a:t>
                </a:r>
              </a:p>
            </c:rich>
          </c:tx>
          <c:layout/>
          <c:overlay val="0"/>
        </c:title>
        <c:numFmt formatCode="#,##0.000" sourceLinked="0"/>
        <c:majorTickMark val="out"/>
        <c:minorTickMark val="in"/>
        <c:tickLblPos val="nextTo"/>
        <c:crossAx val="282158800"/>
        <c:crosses val="autoZero"/>
        <c:crossBetween val="midCat"/>
        <c:minorUnit val="0.01"/>
      </c:valAx>
      <c:valAx>
        <c:axId val="282158800"/>
        <c:scaling>
          <c:orientation val="minMax"/>
          <c:max val="1100"/>
          <c:min val="6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600"/>
                  <a:t>Masse (kg)</a:t>
                </a:r>
              </a:p>
            </c:rich>
          </c:tx>
          <c:layout>
            <c:manualLayout>
              <c:xMode val="edge"/>
              <c:yMode val="edge"/>
              <c:x val="5.1077143132272698E-2"/>
              <c:y val="2.4212529989260899E-2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>
            <a:solidFill>
              <a:srgbClr val="FF0000"/>
            </a:solidFill>
          </a:ln>
        </c:spPr>
        <c:crossAx val="282158240"/>
        <c:crosses val="autoZero"/>
        <c:crossBetween val="midCat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359699509438"/>
          <c:y val="0.14970679203021001"/>
          <c:w val="0.65685531896974403"/>
          <c:h val="0.6698817388712480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'F-BTLU'!$B$27:$H$27</c:f>
              <c:numCache>
                <c:formatCode>General</c:formatCode>
                <c:ptCount val="7"/>
                <c:pt idx="0">
                  <c:v>0.25600000000000001</c:v>
                </c:pt>
                <c:pt idx="1">
                  <c:v>0.25600000000000001</c:v>
                </c:pt>
                <c:pt idx="2" formatCode="0.000">
                  <c:v>0.374</c:v>
                </c:pt>
                <c:pt idx="3" formatCode="0.000">
                  <c:v>0.57599999999999996</c:v>
                </c:pt>
                <c:pt idx="4" formatCode="0.000">
                  <c:v>0.57599999999999996</c:v>
                </c:pt>
                <c:pt idx="5" formatCode="0.000">
                  <c:v>0.39215026975805845</c:v>
                </c:pt>
                <c:pt idx="6" formatCode="0.000">
                  <c:v>0.34718279569892474</c:v>
                </c:pt>
              </c:numCache>
            </c:numRef>
          </c:xVal>
          <c:yVal>
            <c:numRef>
              <c:f>'F-BTLU'!$B$28:$H$28</c:f>
              <c:numCache>
                <c:formatCode>General</c:formatCode>
                <c:ptCount val="7"/>
                <c:pt idx="0">
                  <c:v>984.5</c:v>
                </c:pt>
                <c:pt idx="1">
                  <c:v>1144</c:v>
                </c:pt>
                <c:pt idx="2">
                  <c:v>1460</c:v>
                </c:pt>
                <c:pt idx="3">
                  <c:v>1460</c:v>
                </c:pt>
                <c:pt idx="4">
                  <c:v>984.5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2-4A9F-8B2A-7EBB9E59213C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  <a:prstDash val="sysDot"/>
              <a:tailEnd type="triangle"/>
            </a:ln>
          </c:spPr>
          <c:marker>
            <c:spPr>
              <a:ln w="19050">
                <a:solidFill>
                  <a:schemeClr val="accent1"/>
                </a:solidFill>
                <a:tailEnd type="none"/>
              </a:ln>
            </c:spPr>
          </c:marker>
          <c:dPt>
            <c:idx val="4"/>
            <c:marker>
              <c:symbol val="circle"/>
              <c:size val="10"/>
              <c:spPr>
                <a:solidFill>
                  <a:schemeClr val="tx2">
                    <a:lumMod val="60000"/>
                    <a:lumOff val="40000"/>
                  </a:schemeClr>
                </a:solidFill>
                <a:ln w="1905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72-4A9F-8B2A-7EBB9E59213C}"/>
              </c:ext>
            </c:extLst>
          </c:dPt>
          <c:dPt>
            <c:idx val="5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72-4A9F-8B2A-7EBB9E59213C}"/>
              </c:ext>
            </c:extLst>
          </c:dPt>
          <c:dPt>
            <c:idx val="6"/>
            <c:marker>
              <c:symbol val="circle"/>
              <c:size val="10"/>
              <c:spPr>
                <a:noFill/>
                <a:ln w="254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72-4A9F-8B2A-7EBB9E59213C}"/>
              </c:ext>
            </c:extLst>
          </c:dPt>
          <c:xVal>
            <c:numRef>
              <c:f>'F-BTLU'!$B$27:$H$27</c:f>
              <c:numCache>
                <c:formatCode>General</c:formatCode>
                <c:ptCount val="7"/>
                <c:pt idx="0">
                  <c:v>0.25600000000000001</c:v>
                </c:pt>
                <c:pt idx="1">
                  <c:v>0.25600000000000001</c:v>
                </c:pt>
                <c:pt idx="2" formatCode="0.000">
                  <c:v>0.374</c:v>
                </c:pt>
                <c:pt idx="3" formatCode="0.000">
                  <c:v>0.57599999999999996</c:v>
                </c:pt>
                <c:pt idx="4" formatCode="0.000">
                  <c:v>0.57599999999999996</c:v>
                </c:pt>
                <c:pt idx="5" formatCode="0.000">
                  <c:v>0.39215026975805845</c:v>
                </c:pt>
                <c:pt idx="6" formatCode="0.000">
                  <c:v>0.34718279569892474</c:v>
                </c:pt>
              </c:numCache>
            </c:numRef>
          </c:xVal>
          <c:yVal>
            <c:numRef>
              <c:f>'F-BTLU'!$B$29:$H$29</c:f>
              <c:numCache>
                <c:formatCode>General</c:formatCode>
                <c:ptCount val="7"/>
                <c:pt idx="5">
                  <c:v>1308.58</c:v>
                </c:pt>
                <c:pt idx="6">
                  <c:v>1162.5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272-4A9F-8B2A-7EBB9E59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162160"/>
        <c:axId val="282162720"/>
      </c:scatterChart>
      <c:valAx>
        <c:axId val="282162160"/>
        <c:scaling>
          <c:orientation val="minMax"/>
          <c:max val="0.65"/>
          <c:min val="0.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Distance CG/ point de référence (m)</a:t>
                </a:r>
              </a:p>
            </c:rich>
          </c:tx>
          <c:layout/>
          <c:overlay val="0"/>
        </c:title>
        <c:numFmt formatCode="#,##0.000" sourceLinked="0"/>
        <c:majorTickMark val="out"/>
        <c:minorTickMark val="in"/>
        <c:tickLblPos val="nextTo"/>
        <c:crossAx val="282162720"/>
        <c:crosses val="autoZero"/>
        <c:crossBetween val="midCat"/>
        <c:minorUnit val="0.01"/>
      </c:valAx>
      <c:valAx>
        <c:axId val="282162720"/>
        <c:scaling>
          <c:orientation val="minMax"/>
          <c:max val="1500"/>
          <c:min val="9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600"/>
                  <a:t>Masse (kg)</a:t>
                </a:r>
              </a:p>
            </c:rich>
          </c:tx>
          <c:layout>
            <c:manualLayout>
              <c:xMode val="edge"/>
              <c:yMode val="edge"/>
              <c:x val="5.1077143132272698E-2"/>
              <c:y val="2.4212529989260899E-2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>
            <a:solidFill>
              <a:srgbClr val="FF0000"/>
            </a:solidFill>
          </a:ln>
        </c:spPr>
        <c:crossAx val="282162160"/>
        <c:crosses val="autoZero"/>
        <c:crossBetween val="midCat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359699509438"/>
          <c:y val="0.14970679203021001"/>
          <c:w val="0.65685531896974403"/>
          <c:h val="0.6698817388712480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'F-GBTP'!$B$27:$H$27</c:f>
              <c:numCache>
                <c:formatCode>General</c:formatCode>
                <c:ptCount val="7"/>
                <c:pt idx="0">
                  <c:v>2.0499999999999998</c:v>
                </c:pt>
                <c:pt idx="1">
                  <c:v>2.0499999999999998</c:v>
                </c:pt>
                <c:pt idx="2" formatCode="0.000">
                  <c:v>2.23</c:v>
                </c:pt>
                <c:pt idx="3" formatCode="0.000">
                  <c:v>2.403</c:v>
                </c:pt>
                <c:pt idx="4" formatCode="0.000">
                  <c:v>2.403</c:v>
                </c:pt>
                <c:pt idx="5" formatCode="0.000">
                  <c:v>2.1420209626066145</c:v>
                </c:pt>
                <c:pt idx="6" formatCode="0.000">
                  <c:v>2.1007907293796864</c:v>
                </c:pt>
              </c:numCache>
            </c:numRef>
          </c:xVal>
          <c:yVal>
            <c:numRef>
              <c:f>'F-GBTP'!$B$28:$H$28</c:f>
              <c:numCache>
                <c:formatCode>General</c:formatCode>
                <c:ptCount val="7"/>
                <c:pt idx="0">
                  <c:v>1279</c:v>
                </c:pt>
                <c:pt idx="1">
                  <c:v>1542</c:v>
                </c:pt>
                <c:pt idx="2">
                  <c:v>1905</c:v>
                </c:pt>
                <c:pt idx="3">
                  <c:v>1905</c:v>
                </c:pt>
                <c:pt idx="4">
                  <c:v>1279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72-4A9F-8B2A-7EBB9E59213C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  <a:prstDash val="sysDot"/>
              <a:tailEnd type="triangle"/>
            </a:ln>
          </c:spPr>
          <c:marker>
            <c:spPr>
              <a:ln w="19050">
                <a:solidFill>
                  <a:schemeClr val="accent1"/>
                </a:solidFill>
                <a:tailEnd type="none"/>
              </a:ln>
            </c:spPr>
          </c:marker>
          <c:dPt>
            <c:idx val="4"/>
            <c:marker>
              <c:symbol val="circle"/>
              <c:size val="10"/>
              <c:spPr>
                <a:solidFill>
                  <a:schemeClr val="tx2">
                    <a:lumMod val="60000"/>
                    <a:lumOff val="40000"/>
                  </a:schemeClr>
                </a:solidFill>
                <a:ln w="1905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72-4A9F-8B2A-7EBB9E59213C}"/>
              </c:ext>
            </c:extLst>
          </c:dPt>
          <c:dPt>
            <c:idx val="5"/>
            <c:marker>
              <c:symbol val="circle"/>
              <c:size val="10"/>
              <c:spPr>
                <a:solidFill>
                  <a:schemeClr val="accent1"/>
                </a:solidFill>
                <a:ln w="127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72-4A9F-8B2A-7EBB9E59213C}"/>
              </c:ext>
            </c:extLst>
          </c:dPt>
          <c:dPt>
            <c:idx val="6"/>
            <c:marker>
              <c:symbol val="circle"/>
              <c:size val="10"/>
              <c:spPr>
                <a:noFill/>
                <a:ln w="25400">
                  <a:solidFill>
                    <a:schemeClr val="accent1"/>
                  </a:solidFill>
                  <a:tailEnd type="none"/>
                </a:ln>
              </c:spPr>
            </c:marker>
            <c:bubble3D val="0"/>
            <c:spPr>
              <a:ln>
                <a:noFill/>
                <a:prstDash val="sysDot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72-4A9F-8B2A-7EBB9E59213C}"/>
              </c:ext>
            </c:extLst>
          </c:dPt>
          <c:xVal>
            <c:numRef>
              <c:f>'F-GBTP'!$B$27:$H$27</c:f>
              <c:numCache>
                <c:formatCode>General</c:formatCode>
                <c:ptCount val="7"/>
                <c:pt idx="0">
                  <c:v>2.0499999999999998</c:v>
                </c:pt>
                <c:pt idx="1">
                  <c:v>2.0499999999999998</c:v>
                </c:pt>
                <c:pt idx="2" formatCode="0.000">
                  <c:v>2.23</c:v>
                </c:pt>
                <c:pt idx="3" formatCode="0.000">
                  <c:v>2.403</c:v>
                </c:pt>
                <c:pt idx="4" formatCode="0.000">
                  <c:v>2.403</c:v>
                </c:pt>
                <c:pt idx="5" formatCode="0.000">
                  <c:v>2.1420209626066145</c:v>
                </c:pt>
                <c:pt idx="6" formatCode="0.000">
                  <c:v>2.1007907293796864</c:v>
                </c:pt>
              </c:numCache>
            </c:numRef>
          </c:xVal>
          <c:yVal>
            <c:numRef>
              <c:f>'F-GBTP'!$B$29:$H$29</c:f>
              <c:numCache>
                <c:formatCode>General</c:formatCode>
                <c:ptCount val="7"/>
                <c:pt idx="5">
                  <c:v>1721.1599999999999</c:v>
                </c:pt>
                <c:pt idx="6">
                  <c:v>1467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272-4A9F-8B2A-7EBB9E59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309968"/>
        <c:axId val="195310528"/>
      </c:scatterChart>
      <c:valAx>
        <c:axId val="195309968"/>
        <c:scaling>
          <c:orientation val="minMax"/>
          <c:max val="2.5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Distance CG/ point de référence (m)</a:t>
                </a:r>
              </a:p>
            </c:rich>
          </c:tx>
          <c:layout/>
          <c:overlay val="0"/>
        </c:title>
        <c:numFmt formatCode="#,##0.000" sourceLinked="0"/>
        <c:majorTickMark val="out"/>
        <c:minorTickMark val="in"/>
        <c:tickLblPos val="nextTo"/>
        <c:crossAx val="195310528"/>
        <c:crosses val="autoZero"/>
        <c:crossBetween val="midCat"/>
        <c:minorUnit val="0.01"/>
      </c:valAx>
      <c:valAx>
        <c:axId val="195310528"/>
        <c:scaling>
          <c:orientation val="minMax"/>
          <c:max val="1950"/>
          <c:min val="12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600"/>
                  <a:t>Masse (kg)</a:t>
                </a:r>
              </a:p>
            </c:rich>
          </c:tx>
          <c:layout>
            <c:manualLayout>
              <c:xMode val="edge"/>
              <c:yMode val="edge"/>
              <c:x val="5.1077143132272698E-2"/>
              <c:y val="2.4212529989260899E-2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>
            <a:solidFill>
              <a:srgbClr val="FF0000"/>
            </a:solidFill>
          </a:ln>
        </c:spPr>
        <c:crossAx val="195309968"/>
        <c:crosses val="autoZero"/>
        <c:crossBetween val="midCat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102928</xdr:colOff>
      <xdr:row>19</xdr:row>
      <xdr:rowOff>68541</xdr:rowOff>
    </xdr:from>
    <xdr:to>
      <xdr:col>7</xdr:col>
      <xdr:colOff>621919</xdr:colOff>
      <xdr:row>40</xdr:row>
      <xdr:rowOff>106642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3</xdr:row>
      <xdr:rowOff>84598</xdr:rowOff>
    </xdr:from>
    <xdr:to>
      <xdr:col>2</xdr:col>
      <xdr:colOff>430090</xdr:colOff>
      <xdr:row>4</xdr:row>
      <xdr:rowOff>391556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3125" y="617998"/>
          <a:ext cx="1830265" cy="586358"/>
        </a:xfrm>
        <a:prstGeom prst="rect">
          <a:avLst/>
        </a:prstGeom>
        <a:solidFill>
          <a:schemeClr val="bg1"/>
        </a:solidFill>
        <a:extLst/>
      </xdr:spPr>
    </xdr:pic>
    <xdr:clientData/>
  </xdr:twoCellAnchor>
  <xdr:twoCellAnchor>
    <xdr:from>
      <xdr:col>6</xdr:col>
      <xdr:colOff>383716</xdr:colOff>
      <xdr:row>3</xdr:row>
      <xdr:rowOff>38100</xdr:rowOff>
    </xdr:from>
    <xdr:to>
      <xdr:col>7</xdr:col>
      <xdr:colOff>743044</xdr:colOff>
      <xdr:row>4</xdr:row>
      <xdr:rowOff>438150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257716" y="571500"/>
          <a:ext cx="1146728" cy="679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v1.1</a:t>
          </a:r>
        </a:p>
        <a:p>
          <a:pPr algn="ctr"/>
          <a:r>
            <a:rPr lang="fr-FR" sz="1200"/>
            <a:t>21/07/2022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0.34725</cdr:x>
      <cdr:y>0</cdr:y>
    </cdr:from>
    <cdr:to>
      <cdr:x>0.62963</cdr:x>
      <cdr:y>0.12982</cdr:y>
    </cdr:to>
    <cdr:pic>
      <cdr:nvPicPr>
        <cdr:cNvPr id="3" name="Image 2">
          <a:extLst xmlns:a="http://schemas.openxmlformats.org/drawingml/2006/main">
            <a:ext uri="{FF2B5EF4-FFF2-40B4-BE49-F238E27FC236}">
              <a16:creationId xmlns:a16="http://schemas.microsoft.com/office/drawing/2014/main" xmlns="" id="{9F874582-C8E1-4759-856A-82DD6395434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56608" y="0"/>
          <a:ext cx="2078916" cy="524301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91884</xdr:colOff>
      <xdr:row>19</xdr:row>
      <xdr:rowOff>13325</xdr:rowOff>
    </xdr:from>
    <xdr:to>
      <xdr:col>7</xdr:col>
      <xdr:colOff>610875</xdr:colOff>
      <xdr:row>40</xdr:row>
      <xdr:rowOff>51426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3</xdr:row>
      <xdr:rowOff>84598</xdr:rowOff>
    </xdr:from>
    <xdr:to>
      <xdr:col>2</xdr:col>
      <xdr:colOff>430090</xdr:colOff>
      <xdr:row>4</xdr:row>
      <xdr:rowOff>391556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656098"/>
          <a:ext cx="1649290" cy="592708"/>
        </a:xfrm>
        <a:prstGeom prst="rect">
          <a:avLst/>
        </a:prstGeom>
        <a:solidFill>
          <a:schemeClr val="bg1"/>
        </a:solidFill>
        <a:extLst/>
      </xdr:spPr>
    </xdr:pic>
    <xdr:clientData/>
  </xdr:twoCellAnchor>
  <xdr:twoCellAnchor>
    <xdr:from>
      <xdr:col>6</xdr:col>
      <xdr:colOff>383716</xdr:colOff>
      <xdr:row>3</xdr:row>
      <xdr:rowOff>38100</xdr:rowOff>
    </xdr:from>
    <xdr:to>
      <xdr:col>7</xdr:col>
      <xdr:colOff>743044</xdr:colOff>
      <xdr:row>4</xdr:row>
      <xdr:rowOff>438150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270291" y="609600"/>
          <a:ext cx="987978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v1.0</a:t>
          </a:r>
        </a:p>
        <a:p>
          <a:pPr algn="ctr"/>
          <a:r>
            <a:rPr lang="fr-FR" sz="1200"/>
            <a:t>25/02/2023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0.34725</cdr:x>
      <cdr:y>0</cdr:y>
    </cdr:from>
    <cdr:to>
      <cdr:x>0.62963</cdr:x>
      <cdr:y>0.12982</cdr:y>
    </cdr:to>
    <cdr:pic>
      <cdr:nvPicPr>
        <cdr:cNvPr id="3" name="Image 2">
          <a:extLst xmlns:a="http://schemas.openxmlformats.org/drawingml/2006/main">
            <a:ext uri="{FF2B5EF4-FFF2-40B4-BE49-F238E27FC236}">
              <a16:creationId xmlns:a16="http://schemas.microsoft.com/office/drawing/2014/main" xmlns="" id="{9F874582-C8E1-4759-856A-82DD6395434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56608" y="0"/>
          <a:ext cx="2078916" cy="524301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113971</xdr:colOff>
      <xdr:row>19</xdr:row>
      <xdr:rowOff>68542</xdr:rowOff>
    </xdr:from>
    <xdr:to>
      <xdr:col>7</xdr:col>
      <xdr:colOff>632962</xdr:colOff>
      <xdr:row>40</xdr:row>
      <xdr:rowOff>106643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3</xdr:row>
      <xdr:rowOff>84598</xdr:rowOff>
    </xdr:from>
    <xdr:to>
      <xdr:col>2</xdr:col>
      <xdr:colOff>430090</xdr:colOff>
      <xdr:row>4</xdr:row>
      <xdr:rowOff>391556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3125" y="617998"/>
          <a:ext cx="1830265" cy="586358"/>
        </a:xfrm>
        <a:prstGeom prst="rect">
          <a:avLst/>
        </a:prstGeom>
        <a:solidFill>
          <a:schemeClr val="bg1"/>
        </a:solidFill>
        <a:extLst/>
      </xdr:spPr>
    </xdr:pic>
    <xdr:clientData/>
  </xdr:twoCellAnchor>
  <xdr:twoCellAnchor>
    <xdr:from>
      <xdr:col>6</xdr:col>
      <xdr:colOff>383716</xdr:colOff>
      <xdr:row>3</xdr:row>
      <xdr:rowOff>38100</xdr:rowOff>
    </xdr:from>
    <xdr:to>
      <xdr:col>7</xdr:col>
      <xdr:colOff>743044</xdr:colOff>
      <xdr:row>4</xdr:row>
      <xdr:rowOff>438150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257716" y="571500"/>
          <a:ext cx="1146728" cy="679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v1.1</a:t>
          </a:r>
        </a:p>
        <a:p>
          <a:pPr algn="ctr"/>
          <a:r>
            <a:rPr lang="fr-FR" sz="1200"/>
            <a:t>21/07/2022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0.34725</cdr:x>
      <cdr:y>0</cdr:y>
    </cdr:from>
    <cdr:to>
      <cdr:x>0.62963</cdr:x>
      <cdr:y>0.12982</cdr:y>
    </cdr:to>
    <cdr:pic>
      <cdr:nvPicPr>
        <cdr:cNvPr id="3" name="Image 2">
          <a:extLst xmlns:a="http://schemas.openxmlformats.org/drawingml/2006/main">
            <a:ext uri="{FF2B5EF4-FFF2-40B4-BE49-F238E27FC236}">
              <a16:creationId xmlns:a16="http://schemas.microsoft.com/office/drawing/2014/main" xmlns="" id="{9F874582-C8E1-4759-856A-82DD6395434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56608" y="0"/>
          <a:ext cx="2078916" cy="524301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147102</xdr:colOff>
      <xdr:row>19</xdr:row>
      <xdr:rowOff>79587</xdr:rowOff>
    </xdr:from>
    <xdr:to>
      <xdr:col>7</xdr:col>
      <xdr:colOff>666093</xdr:colOff>
      <xdr:row>40</xdr:row>
      <xdr:rowOff>117688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3</xdr:row>
      <xdr:rowOff>84598</xdr:rowOff>
    </xdr:from>
    <xdr:to>
      <xdr:col>2</xdr:col>
      <xdr:colOff>430090</xdr:colOff>
      <xdr:row>4</xdr:row>
      <xdr:rowOff>391556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5886" y="614685"/>
          <a:ext cx="1829161" cy="583045"/>
        </a:xfrm>
        <a:prstGeom prst="rect">
          <a:avLst/>
        </a:prstGeom>
        <a:solidFill>
          <a:schemeClr val="bg1"/>
        </a:solidFill>
        <a:extLst/>
      </xdr:spPr>
    </xdr:pic>
    <xdr:clientData/>
  </xdr:twoCellAnchor>
  <xdr:twoCellAnchor>
    <xdr:from>
      <xdr:col>6</xdr:col>
      <xdr:colOff>383716</xdr:colOff>
      <xdr:row>3</xdr:row>
      <xdr:rowOff>38100</xdr:rowOff>
    </xdr:from>
    <xdr:to>
      <xdr:col>7</xdr:col>
      <xdr:colOff>743044</xdr:colOff>
      <xdr:row>4</xdr:row>
      <xdr:rowOff>438150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246673" y="568187"/>
          <a:ext cx="1143414" cy="6761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v1.1</a:t>
          </a:r>
        </a:p>
        <a:p>
          <a:pPr algn="ctr"/>
          <a:r>
            <a:rPr lang="fr-FR" sz="1200"/>
            <a:t>21/07/2022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0.34725</cdr:x>
      <cdr:y>0</cdr:y>
    </cdr:from>
    <cdr:to>
      <cdr:x>0.62963</cdr:x>
      <cdr:y>0.12982</cdr:y>
    </cdr:to>
    <cdr:pic>
      <cdr:nvPicPr>
        <cdr:cNvPr id="3" name="Image 2">
          <a:extLst xmlns:a="http://schemas.openxmlformats.org/drawingml/2006/main">
            <a:ext uri="{FF2B5EF4-FFF2-40B4-BE49-F238E27FC236}">
              <a16:creationId xmlns:a16="http://schemas.microsoft.com/office/drawing/2014/main" xmlns="" id="{9F874582-C8E1-4759-856A-82DD6395434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56608" y="0"/>
          <a:ext cx="2078916" cy="524301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102928</xdr:colOff>
      <xdr:row>19</xdr:row>
      <xdr:rowOff>79586</xdr:rowOff>
    </xdr:from>
    <xdr:to>
      <xdr:col>7</xdr:col>
      <xdr:colOff>621919</xdr:colOff>
      <xdr:row>40</xdr:row>
      <xdr:rowOff>117687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3</xdr:row>
      <xdr:rowOff>84598</xdr:rowOff>
    </xdr:from>
    <xdr:to>
      <xdr:col>2</xdr:col>
      <xdr:colOff>430090</xdr:colOff>
      <xdr:row>4</xdr:row>
      <xdr:rowOff>391556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3125" y="617998"/>
          <a:ext cx="1830265" cy="586358"/>
        </a:xfrm>
        <a:prstGeom prst="rect">
          <a:avLst/>
        </a:prstGeom>
        <a:solidFill>
          <a:schemeClr val="bg1"/>
        </a:solidFill>
        <a:extLst/>
      </xdr:spPr>
    </xdr:pic>
    <xdr:clientData/>
  </xdr:twoCellAnchor>
  <xdr:twoCellAnchor>
    <xdr:from>
      <xdr:col>6</xdr:col>
      <xdr:colOff>383716</xdr:colOff>
      <xdr:row>3</xdr:row>
      <xdr:rowOff>38100</xdr:rowOff>
    </xdr:from>
    <xdr:to>
      <xdr:col>7</xdr:col>
      <xdr:colOff>743044</xdr:colOff>
      <xdr:row>4</xdr:row>
      <xdr:rowOff>438150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257716" y="571500"/>
          <a:ext cx="1146728" cy="679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v1.1</a:t>
          </a:r>
        </a:p>
        <a:p>
          <a:pPr algn="ctr"/>
          <a:r>
            <a:rPr lang="fr-FR" sz="1200"/>
            <a:t>21/07/2022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0.34725</cdr:x>
      <cdr:y>0</cdr:y>
    </cdr:from>
    <cdr:to>
      <cdr:x>0.62963</cdr:x>
      <cdr:y>0.12982</cdr:y>
    </cdr:to>
    <cdr:pic>
      <cdr:nvPicPr>
        <cdr:cNvPr id="3" name="Image 2">
          <a:extLst xmlns:a="http://schemas.openxmlformats.org/drawingml/2006/main">
            <a:ext uri="{FF2B5EF4-FFF2-40B4-BE49-F238E27FC236}">
              <a16:creationId xmlns:a16="http://schemas.microsoft.com/office/drawing/2014/main" xmlns="" id="{9F874582-C8E1-4759-856A-82DD6395434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56608" y="0"/>
          <a:ext cx="2078916" cy="524301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0.34725</cdr:x>
      <cdr:y>0</cdr:y>
    </cdr:from>
    <cdr:to>
      <cdr:x>0.62963</cdr:x>
      <cdr:y>0.12982</cdr:y>
    </cdr:to>
    <cdr:pic>
      <cdr:nvPicPr>
        <cdr:cNvPr id="3" name="Image 2">
          <a:extLst xmlns:a="http://schemas.openxmlformats.org/drawingml/2006/main">
            <a:ext uri="{FF2B5EF4-FFF2-40B4-BE49-F238E27FC236}">
              <a16:creationId xmlns:a16="http://schemas.microsoft.com/office/drawing/2014/main" xmlns="" id="{9F874582-C8E1-4759-856A-82DD6395434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56608" y="0"/>
          <a:ext cx="2078916" cy="52430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158145</xdr:colOff>
      <xdr:row>19</xdr:row>
      <xdr:rowOff>68541</xdr:rowOff>
    </xdr:from>
    <xdr:to>
      <xdr:col>7</xdr:col>
      <xdr:colOff>677136</xdr:colOff>
      <xdr:row>40</xdr:row>
      <xdr:rowOff>106642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3</xdr:row>
      <xdr:rowOff>84598</xdr:rowOff>
    </xdr:from>
    <xdr:to>
      <xdr:col>2</xdr:col>
      <xdr:colOff>430090</xdr:colOff>
      <xdr:row>4</xdr:row>
      <xdr:rowOff>391556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3125" y="617998"/>
          <a:ext cx="1830265" cy="586358"/>
        </a:xfrm>
        <a:prstGeom prst="rect">
          <a:avLst/>
        </a:prstGeom>
        <a:solidFill>
          <a:schemeClr val="bg1"/>
        </a:solidFill>
        <a:extLst/>
      </xdr:spPr>
    </xdr:pic>
    <xdr:clientData/>
  </xdr:twoCellAnchor>
  <xdr:twoCellAnchor>
    <xdr:from>
      <xdr:col>6</xdr:col>
      <xdr:colOff>383716</xdr:colOff>
      <xdr:row>3</xdr:row>
      <xdr:rowOff>38100</xdr:rowOff>
    </xdr:from>
    <xdr:to>
      <xdr:col>7</xdr:col>
      <xdr:colOff>743044</xdr:colOff>
      <xdr:row>4</xdr:row>
      <xdr:rowOff>438150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257716" y="571500"/>
          <a:ext cx="1146728" cy="679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v1.0</a:t>
          </a:r>
        </a:p>
        <a:p>
          <a:pPr algn="ctr"/>
          <a:r>
            <a:rPr lang="fr-FR" sz="1200"/>
            <a:t>01/11/2020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0.34725</cdr:x>
      <cdr:y>0</cdr:y>
    </cdr:from>
    <cdr:to>
      <cdr:x>0.62963</cdr:x>
      <cdr:y>0.12982</cdr:y>
    </cdr:to>
    <cdr:pic>
      <cdr:nvPicPr>
        <cdr:cNvPr id="3" name="Image 2">
          <a:extLst xmlns:a="http://schemas.openxmlformats.org/drawingml/2006/main">
            <a:ext uri="{FF2B5EF4-FFF2-40B4-BE49-F238E27FC236}">
              <a16:creationId xmlns:a16="http://schemas.microsoft.com/office/drawing/2014/main" xmlns="" id="{9F874582-C8E1-4759-856A-82DD6395434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56608" y="0"/>
          <a:ext cx="2078916" cy="52430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158145</xdr:colOff>
      <xdr:row>19</xdr:row>
      <xdr:rowOff>79586</xdr:rowOff>
    </xdr:from>
    <xdr:to>
      <xdr:col>7</xdr:col>
      <xdr:colOff>677136</xdr:colOff>
      <xdr:row>40</xdr:row>
      <xdr:rowOff>117687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3</xdr:row>
      <xdr:rowOff>84598</xdr:rowOff>
    </xdr:from>
    <xdr:to>
      <xdr:col>2</xdr:col>
      <xdr:colOff>430090</xdr:colOff>
      <xdr:row>4</xdr:row>
      <xdr:rowOff>391556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3125" y="617998"/>
          <a:ext cx="1830265" cy="586358"/>
        </a:xfrm>
        <a:prstGeom prst="rect">
          <a:avLst/>
        </a:prstGeom>
        <a:solidFill>
          <a:schemeClr val="bg1"/>
        </a:solidFill>
        <a:extLst/>
      </xdr:spPr>
    </xdr:pic>
    <xdr:clientData/>
  </xdr:twoCellAnchor>
  <xdr:twoCellAnchor>
    <xdr:from>
      <xdr:col>6</xdr:col>
      <xdr:colOff>383716</xdr:colOff>
      <xdr:row>3</xdr:row>
      <xdr:rowOff>38100</xdr:rowOff>
    </xdr:from>
    <xdr:to>
      <xdr:col>7</xdr:col>
      <xdr:colOff>743044</xdr:colOff>
      <xdr:row>4</xdr:row>
      <xdr:rowOff>438150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257716" y="571500"/>
          <a:ext cx="1146728" cy="679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v1.1</a:t>
          </a:r>
        </a:p>
        <a:p>
          <a:pPr algn="ctr"/>
          <a:r>
            <a:rPr lang="fr-FR" sz="1200"/>
            <a:t>21/07/2022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0.34725</cdr:x>
      <cdr:y>0</cdr:y>
    </cdr:from>
    <cdr:to>
      <cdr:x>0.62963</cdr:x>
      <cdr:y>0.12982</cdr:y>
    </cdr:to>
    <cdr:pic>
      <cdr:nvPicPr>
        <cdr:cNvPr id="3" name="Image 2">
          <a:extLst xmlns:a="http://schemas.openxmlformats.org/drawingml/2006/main">
            <a:ext uri="{FF2B5EF4-FFF2-40B4-BE49-F238E27FC236}">
              <a16:creationId xmlns:a16="http://schemas.microsoft.com/office/drawing/2014/main" xmlns="" id="{9F874582-C8E1-4759-856A-82DD6395434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56608" y="0"/>
          <a:ext cx="2078916" cy="524301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158145</xdr:colOff>
      <xdr:row>19</xdr:row>
      <xdr:rowOff>79586</xdr:rowOff>
    </xdr:from>
    <xdr:to>
      <xdr:col>7</xdr:col>
      <xdr:colOff>677136</xdr:colOff>
      <xdr:row>40</xdr:row>
      <xdr:rowOff>117687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3</xdr:row>
      <xdr:rowOff>84598</xdr:rowOff>
    </xdr:from>
    <xdr:to>
      <xdr:col>2</xdr:col>
      <xdr:colOff>430090</xdr:colOff>
      <xdr:row>4</xdr:row>
      <xdr:rowOff>391556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3125" y="617998"/>
          <a:ext cx="1830265" cy="586358"/>
        </a:xfrm>
        <a:prstGeom prst="rect">
          <a:avLst/>
        </a:prstGeom>
        <a:solidFill>
          <a:schemeClr val="bg1"/>
        </a:solidFill>
        <a:extLst/>
      </xdr:spPr>
    </xdr:pic>
    <xdr:clientData/>
  </xdr:twoCellAnchor>
  <xdr:twoCellAnchor>
    <xdr:from>
      <xdr:col>6</xdr:col>
      <xdr:colOff>383716</xdr:colOff>
      <xdr:row>3</xdr:row>
      <xdr:rowOff>38100</xdr:rowOff>
    </xdr:from>
    <xdr:to>
      <xdr:col>7</xdr:col>
      <xdr:colOff>743044</xdr:colOff>
      <xdr:row>4</xdr:row>
      <xdr:rowOff>438150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257716" y="571500"/>
          <a:ext cx="1146728" cy="679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v1.1</a:t>
          </a:r>
        </a:p>
        <a:p>
          <a:pPr algn="ctr"/>
          <a:r>
            <a:rPr lang="fr-FR" sz="1200"/>
            <a:t>21/07/2022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0.34725</cdr:x>
      <cdr:y>0</cdr:y>
    </cdr:from>
    <cdr:to>
      <cdr:x>0.62963</cdr:x>
      <cdr:y>0.12982</cdr:y>
    </cdr:to>
    <cdr:pic>
      <cdr:nvPicPr>
        <cdr:cNvPr id="3" name="Image 2">
          <a:extLst xmlns:a="http://schemas.openxmlformats.org/drawingml/2006/main">
            <a:ext uri="{FF2B5EF4-FFF2-40B4-BE49-F238E27FC236}">
              <a16:creationId xmlns:a16="http://schemas.microsoft.com/office/drawing/2014/main" xmlns="" id="{9F874582-C8E1-4759-856A-82DD6395434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56608" y="0"/>
          <a:ext cx="2078916" cy="524301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158145</xdr:colOff>
      <xdr:row>19</xdr:row>
      <xdr:rowOff>79586</xdr:rowOff>
    </xdr:from>
    <xdr:to>
      <xdr:col>7</xdr:col>
      <xdr:colOff>677136</xdr:colOff>
      <xdr:row>40</xdr:row>
      <xdr:rowOff>117687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3</xdr:row>
      <xdr:rowOff>84598</xdr:rowOff>
    </xdr:from>
    <xdr:to>
      <xdr:col>2</xdr:col>
      <xdr:colOff>430090</xdr:colOff>
      <xdr:row>4</xdr:row>
      <xdr:rowOff>391556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3125" y="617998"/>
          <a:ext cx="1830265" cy="586358"/>
        </a:xfrm>
        <a:prstGeom prst="rect">
          <a:avLst/>
        </a:prstGeom>
        <a:solidFill>
          <a:schemeClr val="bg1"/>
        </a:solidFill>
        <a:extLst/>
      </xdr:spPr>
    </xdr:pic>
    <xdr:clientData/>
  </xdr:twoCellAnchor>
  <xdr:twoCellAnchor>
    <xdr:from>
      <xdr:col>6</xdr:col>
      <xdr:colOff>383716</xdr:colOff>
      <xdr:row>3</xdr:row>
      <xdr:rowOff>38100</xdr:rowOff>
    </xdr:from>
    <xdr:to>
      <xdr:col>7</xdr:col>
      <xdr:colOff>743044</xdr:colOff>
      <xdr:row>4</xdr:row>
      <xdr:rowOff>438150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257716" y="571500"/>
          <a:ext cx="1146728" cy="679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/>
            <a:t>v1.1</a:t>
          </a:r>
        </a:p>
        <a:p>
          <a:pPr algn="ctr"/>
          <a:r>
            <a:rPr lang="fr-FR" sz="1200"/>
            <a:t>21/07/2022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58"/>
  <sheetViews>
    <sheetView showGridLines="0" zoomScale="115" zoomScaleNormal="115" zoomScalePageLayoutView="115" workbookViewId="0">
      <selection activeCell="G13" sqref="G13:H13"/>
    </sheetView>
  </sheetViews>
  <sheetFormatPr baseColWidth="10" defaultColWidth="10.85546875" defaultRowHeight="15" x14ac:dyDescent="0.25"/>
  <cols>
    <col min="1" max="1" width="10.85546875" style="1"/>
    <col min="2" max="2" width="19" style="1" customWidth="1"/>
    <col min="3" max="3" width="17" style="1" customWidth="1"/>
    <col min="4" max="5" width="10.28515625" style="1" customWidth="1"/>
    <col min="6" max="6" width="35.85546875" style="1" bestFit="1" customWidth="1"/>
    <col min="7" max="8" width="10.28515625" style="1" customWidth="1"/>
    <col min="9" max="11" width="10.85546875" style="1"/>
    <col min="12" max="18" width="11.42578125" style="1" customWidth="1"/>
    <col min="19" max="16384" width="10.85546875" style="1"/>
  </cols>
  <sheetData>
    <row r="4" spans="2:28" ht="22.5" customHeight="1" x14ac:dyDescent="0.5">
      <c r="B4" s="72" t="s">
        <v>0</v>
      </c>
      <c r="C4" s="73"/>
      <c r="D4" s="73"/>
      <c r="E4" s="73"/>
      <c r="F4" s="73"/>
      <c r="G4" s="73"/>
      <c r="H4" s="74"/>
    </row>
    <row r="5" spans="2:28" ht="36.75" customHeight="1" x14ac:dyDescent="0.8">
      <c r="B5" s="75" t="s">
        <v>61</v>
      </c>
      <c r="C5" s="76"/>
      <c r="D5" s="76"/>
      <c r="E5" s="76"/>
      <c r="F5" s="76"/>
      <c r="G5" s="76"/>
      <c r="H5" s="77"/>
    </row>
    <row r="6" spans="2:28" x14ac:dyDescent="0.25">
      <c r="B6" s="78"/>
      <c r="C6" s="79"/>
      <c r="D6" s="79"/>
      <c r="E6" s="79"/>
      <c r="F6" s="79"/>
      <c r="G6" s="79"/>
      <c r="H6" s="80"/>
    </row>
    <row r="7" spans="2:28" ht="22.5" x14ac:dyDescent="0.45">
      <c r="B7" s="81" t="s">
        <v>62</v>
      </c>
      <c r="C7" s="82"/>
      <c r="D7" s="82"/>
      <c r="E7" s="82"/>
      <c r="F7" s="82"/>
      <c r="G7" s="82"/>
      <c r="H7" s="83"/>
      <c r="V7" s="2"/>
      <c r="W7" s="2"/>
      <c r="X7" s="2"/>
      <c r="Y7" s="2"/>
      <c r="Z7" s="2"/>
      <c r="AA7" s="2"/>
      <c r="AB7" s="2"/>
    </row>
    <row r="8" spans="2:28" ht="18.75" x14ac:dyDescent="0.3">
      <c r="B8" s="3" t="s">
        <v>1</v>
      </c>
      <c r="C8" s="4"/>
      <c r="D8" s="84">
        <v>518</v>
      </c>
      <c r="E8" s="85"/>
      <c r="F8" s="5" t="s">
        <v>2</v>
      </c>
      <c r="G8" s="84">
        <v>0.85499999999999998</v>
      </c>
      <c r="H8" s="85"/>
    </row>
    <row r="9" spans="2:28" ht="18.75" x14ac:dyDescent="0.3">
      <c r="B9" s="6" t="s">
        <v>3</v>
      </c>
      <c r="C9" s="7"/>
      <c r="D9" s="88">
        <v>0.82599999999999996</v>
      </c>
      <c r="E9" s="89"/>
      <c r="F9" s="8" t="s">
        <v>4</v>
      </c>
      <c r="G9" s="88">
        <v>442.9</v>
      </c>
      <c r="H9" s="89"/>
    </row>
    <row r="10" spans="2:28" ht="18.75" x14ac:dyDescent="0.3">
      <c r="B10" s="6" t="s">
        <v>5</v>
      </c>
      <c r="C10" s="7"/>
      <c r="D10" s="88">
        <v>0.86499999999999999</v>
      </c>
      <c r="E10" s="89"/>
      <c r="F10" s="9" t="s">
        <v>6</v>
      </c>
      <c r="G10" s="90">
        <v>770</v>
      </c>
      <c r="H10" s="91"/>
    </row>
    <row r="11" spans="2:28" ht="18.75" x14ac:dyDescent="0.3">
      <c r="B11" s="10" t="s">
        <v>7</v>
      </c>
      <c r="C11" s="11"/>
      <c r="D11" s="92">
        <v>1.0469999999999999</v>
      </c>
      <c r="E11" s="93"/>
      <c r="F11" s="94"/>
      <c r="G11" s="95"/>
      <c r="H11" s="96"/>
    </row>
    <row r="12" spans="2:28" ht="22.5" x14ac:dyDescent="0.45">
      <c r="B12" s="81" t="s">
        <v>8</v>
      </c>
      <c r="C12" s="82"/>
      <c r="D12" s="82"/>
      <c r="E12" s="82"/>
      <c r="F12" s="82"/>
      <c r="G12" s="82"/>
      <c r="H12" s="83"/>
    </row>
    <row r="13" spans="2:28" ht="21" x14ac:dyDescent="0.35">
      <c r="B13" s="12" t="s">
        <v>9</v>
      </c>
      <c r="C13" s="13"/>
      <c r="D13" s="97">
        <v>80</v>
      </c>
      <c r="E13" s="98"/>
      <c r="F13" s="12" t="s">
        <v>59</v>
      </c>
      <c r="G13" s="99">
        <v>105</v>
      </c>
      <c r="H13" s="100"/>
    </row>
    <row r="14" spans="2:28" ht="21" x14ac:dyDescent="0.35">
      <c r="B14" s="14" t="s">
        <v>10</v>
      </c>
      <c r="C14" s="15"/>
      <c r="D14" s="101">
        <v>80</v>
      </c>
      <c r="E14" s="102"/>
      <c r="F14" s="58"/>
      <c r="G14" s="59"/>
      <c r="H14" s="60"/>
    </row>
    <row r="15" spans="2:28" ht="21" x14ac:dyDescent="0.35">
      <c r="B15" s="14" t="s">
        <v>11</v>
      </c>
      <c r="C15" s="17"/>
      <c r="D15" s="101">
        <v>0</v>
      </c>
      <c r="E15" s="102"/>
      <c r="F15" s="58"/>
      <c r="G15" s="59"/>
      <c r="H15" s="60"/>
    </row>
    <row r="16" spans="2:28" ht="21" x14ac:dyDescent="0.35">
      <c r="B16" s="18" t="s">
        <v>12</v>
      </c>
      <c r="C16" s="19"/>
      <c r="D16" s="86">
        <v>0</v>
      </c>
      <c r="E16" s="87"/>
      <c r="F16" s="58"/>
      <c r="G16" s="59"/>
      <c r="H16" s="60"/>
    </row>
    <row r="17" spans="2:8" ht="21.75" thickBot="1" x14ac:dyDescent="0.3">
      <c r="B17" s="16" t="s">
        <v>13</v>
      </c>
      <c r="C17" s="21"/>
      <c r="D17" s="105">
        <v>5</v>
      </c>
      <c r="E17" s="106"/>
      <c r="F17" s="20"/>
      <c r="G17" s="55"/>
      <c r="H17" s="56"/>
    </row>
    <row r="18" spans="2:8" ht="20.25" thickTop="1" thickBot="1" x14ac:dyDescent="0.3">
      <c r="B18" s="107" t="str">
        <f>IF(SUM(C39:F40)&gt;0,"MASSE OU CENTRAGE HORS LIMITE-VOL NON POSSIBLE", "MASSE ET CENTRAGE OK")</f>
        <v>MASSE ET CENTRAGE OK</v>
      </c>
      <c r="C18" s="108"/>
      <c r="D18" s="108"/>
      <c r="E18" s="108"/>
      <c r="F18" s="108"/>
      <c r="G18" s="108"/>
      <c r="H18" s="109"/>
    </row>
    <row r="19" spans="2:8" ht="23.25" thickTop="1" x14ac:dyDescent="0.45">
      <c r="B19" s="110" t="s">
        <v>14</v>
      </c>
      <c r="C19" s="111"/>
      <c r="D19" s="111"/>
      <c r="E19" s="111"/>
      <c r="F19" s="111"/>
      <c r="G19" s="111"/>
      <c r="H19" s="112"/>
    </row>
    <row r="20" spans="2:8" x14ac:dyDescent="0.25">
      <c r="B20" s="22"/>
      <c r="C20" s="23"/>
      <c r="D20" s="23"/>
      <c r="E20" s="23"/>
      <c r="F20" s="23"/>
      <c r="G20" s="23"/>
      <c r="H20" s="24"/>
    </row>
    <row r="21" spans="2:8" x14ac:dyDescent="0.25">
      <c r="B21" s="25"/>
      <c r="C21" s="2"/>
      <c r="D21" s="2"/>
      <c r="E21" s="2"/>
      <c r="F21" s="2"/>
      <c r="G21" s="2"/>
      <c r="H21" s="26"/>
    </row>
    <row r="22" spans="2:8" x14ac:dyDescent="0.25">
      <c r="B22" s="25"/>
      <c r="C22" s="2"/>
      <c r="D22" s="2"/>
      <c r="E22" s="2"/>
      <c r="F22" s="2"/>
      <c r="G22" s="2"/>
      <c r="H22" s="26"/>
    </row>
    <row r="23" spans="2:8" x14ac:dyDescent="0.25">
      <c r="B23" s="25"/>
      <c r="C23" s="2"/>
      <c r="D23" s="2"/>
      <c r="E23" s="2"/>
      <c r="F23" s="2"/>
      <c r="G23" s="2"/>
      <c r="H23" s="26"/>
    </row>
    <row r="24" spans="2:8" x14ac:dyDescent="0.25">
      <c r="B24" s="25"/>
      <c r="C24" s="2"/>
      <c r="D24" s="2"/>
      <c r="E24" s="2"/>
      <c r="F24" s="2"/>
      <c r="G24" s="2"/>
      <c r="H24" s="26"/>
    </row>
    <row r="25" spans="2:8" x14ac:dyDescent="0.25">
      <c r="B25" s="27" t="s">
        <v>15</v>
      </c>
      <c r="C25" s="2"/>
      <c r="D25" s="2"/>
      <c r="E25" s="2"/>
      <c r="F25" s="2"/>
      <c r="G25" s="2"/>
      <c r="H25" s="26"/>
    </row>
    <row r="26" spans="2:8" x14ac:dyDescent="0.25">
      <c r="B26" s="113" t="s">
        <v>16</v>
      </c>
      <c r="C26" s="114"/>
      <c r="D26" s="114"/>
      <c r="E26" s="114"/>
      <c r="F26" s="114"/>
      <c r="G26" s="115" t="s">
        <v>17</v>
      </c>
      <c r="H26" s="116"/>
    </row>
    <row r="27" spans="2:8" x14ac:dyDescent="0.25">
      <c r="B27" s="28">
        <f>D9</f>
        <v>0.82599999999999996</v>
      </c>
      <c r="C27" s="29">
        <f>D9</f>
        <v>0.82599999999999996</v>
      </c>
      <c r="D27" s="30">
        <f>D10</f>
        <v>0.86499999999999999</v>
      </c>
      <c r="E27" s="30">
        <f>D11</f>
        <v>1.0469999999999999</v>
      </c>
      <c r="F27" s="30">
        <f>D11</f>
        <v>1.0469999999999999</v>
      </c>
      <c r="G27" s="31">
        <f>F50</f>
        <v>0.90162167150013173</v>
      </c>
      <c r="H27" s="32">
        <f>F58</f>
        <v>0.88622766570605171</v>
      </c>
    </row>
    <row r="28" spans="2:8" x14ac:dyDescent="0.25">
      <c r="B28" s="28">
        <f>D8</f>
        <v>518</v>
      </c>
      <c r="C28" s="29">
        <v>610</v>
      </c>
      <c r="D28" s="29">
        <f>G10</f>
        <v>770</v>
      </c>
      <c r="E28" s="29">
        <f>G10</f>
        <v>770</v>
      </c>
      <c r="F28" s="29">
        <f>D8</f>
        <v>518</v>
      </c>
      <c r="G28" s="33"/>
      <c r="H28" s="34"/>
    </row>
    <row r="29" spans="2:8" x14ac:dyDescent="0.25">
      <c r="B29" s="25"/>
      <c r="C29" s="2"/>
      <c r="D29" s="2"/>
      <c r="E29" s="2"/>
      <c r="F29" s="2"/>
      <c r="G29" s="33">
        <f>D50</f>
        <v>758.6</v>
      </c>
      <c r="H29" s="34">
        <f>D58</f>
        <v>694</v>
      </c>
    </row>
    <row r="30" spans="2:8" x14ac:dyDescent="0.25">
      <c r="B30" s="25"/>
      <c r="C30" s="2"/>
      <c r="D30" s="2"/>
      <c r="E30" s="2"/>
      <c r="F30" s="2"/>
      <c r="G30" s="2"/>
      <c r="H30" s="26"/>
    </row>
    <row r="31" spans="2:8" x14ac:dyDescent="0.25">
      <c r="B31" s="25"/>
      <c r="C31" s="35" t="s">
        <v>18</v>
      </c>
      <c r="D31" s="2"/>
      <c r="E31" s="2"/>
      <c r="F31" s="2"/>
      <c r="G31" s="2"/>
      <c r="H31" s="26"/>
    </row>
    <row r="32" spans="2:8" x14ac:dyDescent="0.25">
      <c r="B32" s="25"/>
      <c r="C32" s="2" t="s">
        <v>19</v>
      </c>
      <c r="D32" s="2">
        <f>(D28-C28)/(D10-D9)</f>
        <v>4102.5641025640989</v>
      </c>
      <c r="E32" s="2"/>
      <c r="F32" s="33"/>
      <c r="G32" s="2"/>
      <c r="H32" s="26"/>
    </row>
    <row r="33" spans="2:14" x14ac:dyDescent="0.25">
      <c r="B33" s="25"/>
      <c r="C33" s="2" t="s">
        <v>20</v>
      </c>
      <c r="D33" s="2">
        <f>C28-D32*C27</f>
        <v>-2778.7179487179455</v>
      </c>
      <c r="E33" s="2"/>
      <c r="F33" s="2"/>
      <c r="G33" s="2"/>
      <c r="H33" s="26"/>
    </row>
    <row r="34" spans="2:14" x14ac:dyDescent="0.25">
      <c r="B34" s="25"/>
      <c r="C34" s="2"/>
      <c r="D34" s="2"/>
      <c r="E34" s="2"/>
      <c r="F34" s="2"/>
      <c r="G34" s="2"/>
      <c r="H34" s="26"/>
    </row>
    <row r="35" spans="2:14" x14ac:dyDescent="0.25">
      <c r="B35" s="25"/>
      <c r="C35" s="2"/>
      <c r="D35" s="2"/>
      <c r="E35" s="2"/>
      <c r="F35" s="2"/>
      <c r="G35" s="2"/>
      <c r="H35" s="26"/>
    </row>
    <row r="36" spans="2:14" x14ac:dyDescent="0.25">
      <c r="B36" s="25"/>
      <c r="C36" s="2"/>
      <c r="D36" s="2"/>
      <c r="E36" s="2"/>
      <c r="F36" s="2"/>
      <c r="G36" s="2"/>
      <c r="H36" s="26"/>
    </row>
    <row r="37" spans="2:14" x14ac:dyDescent="0.25">
      <c r="B37" s="25"/>
      <c r="C37" s="35" t="s">
        <v>21</v>
      </c>
      <c r="D37" s="2"/>
      <c r="E37" s="2"/>
      <c r="F37" s="2"/>
      <c r="G37" s="2"/>
      <c r="H37" s="26"/>
    </row>
    <row r="38" spans="2:14" x14ac:dyDescent="0.25">
      <c r="B38" s="25"/>
      <c r="C38" s="2" t="s">
        <v>22</v>
      </c>
      <c r="D38" s="2" t="s">
        <v>23</v>
      </c>
      <c r="E38" s="2" t="s">
        <v>24</v>
      </c>
      <c r="F38" s="36" t="s">
        <v>25</v>
      </c>
      <c r="G38" s="2"/>
      <c r="H38" s="26"/>
    </row>
    <row r="39" spans="2:14" x14ac:dyDescent="0.25">
      <c r="B39" s="27" t="s">
        <v>26</v>
      </c>
      <c r="C39" s="22">
        <f>IF(D50&gt;G10,1,0)</f>
        <v>0</v>
      </c>
      <c r="D39" s="23">
        <f>IF(F50&gt;D11,1,0)</f>
        <v>0</v>
      </c>
      <c r="E39" s="23">
        <f>IF(F50&lt;D9,1,0)</f>
        <v>0</v>
      </c>
      <c r="F39" s="37">
        <f>IF(AND(F50&lt;D10,D50&gt;(F50*D32+D33)),1,0)</f>
        <v>0</v>
      </c>
      <c r="G39" s="2"/>
      <c r="H39" s="26"/>
    </row>
    <row r="40" spans="2:14" x14ac:dyDescent="0.25">
      <c r="B40" s="27" t="s">
        <v>27</v>
      </c>
      <c r="C40" s="38">
        <f>IF(D58&gt;G10,1,0)</f>
        <v>0</v>
      </c>
      <c r="D40" s="39">
        <f>IF(F58&gt;D11,1,0)</f>
        <v>0</v>
      </c>
      <c r="E40" s="39">
        <f>IF(F58&lt;D9,1,0)</f>
        <v>0</v>
      </c>
      <c r="F40" s="40">
        <f>IF(AND(F58&lt;D11,D58&gt;(F58*D32+D33)),1,0)</f>
        <v>0</v>
      </c>
      <c r="G40" s="2"/>
      <c r="H40" s="26"/>
    </row>
    <row r="41" spans="2:14" x14ac:dyDescent="0.25">
      <c r="B41" s="38"/>
      <c r="C41" s="39"/>
      <c r="D41" s="39"/>
      <c r="E41" s="39"/>
      <c r="F41" s="39"/>
      <c r="G41" s="39"/>
      <c r="H41" s="41"/>
    </row>
    <row r="42" spans="2:14" ht="22.5" x14ac:dyDescent="0.45">
      <c r="B42" s="81" t="s">
        <v>28</v>
      </c>
      <c r="C42" s="82"/>
      <c r="D42" s="82"/>
      <c r="E42" s="82"/>
      <c r="F42" s="82"/>
      <c r="G42" s="82"/>
      <c r="H42" s="83"/>
    </row>
    <row r="43" spans="2:14" ht="22.5" x14ac:dyDescent="0.45">
      <c r="B43" s="110" t="s">
        <v>29</v>
      </c>
      <c r="C43" s="111"/>
      <c r="D43" s="111"/>
      <c r="E43" s="111"/>
      <c r="F43" s="111"/>
      <c r="G43" s="111"/>
      <c r="H43" s="112"/>
    </row>
    <row r="44" spans="2:14" ht="18.75" x14ac:dyDescent="0.3">
      <c r="B44" s="10"/>
      <c r="C44" s="11"/>
      <c r="D44" s="90" t="s">
        <v>30</v>
      </c>
      <c r="E44" s="90"/>
      <c r="F44" s="57" t="s">
        <v>31</v>
      </c>
      <c r="G44" s="90" t="s">
        <v>38</v>
      </c>
      <c r="H44" s="91"/>
    </row>
    <row r="45" spans="2:14" ht="15" customHeight="1" x14ac:dyDescent="0.3">
      <c r="B45" s="43" t="s">
        <v>32</v>
      </c>
      <c r="C45" s="8"/>
      <c r="D45" s="117">
        <f>D8</f>
        <v>518</v>
      </c>
      <c r="E45" s="117"/>
      <c r="F45" s="44">
        <f>G8</f>
        <v>0.85499999999999998</v>
      </c>
      <c r="G45" s="103">
        <f>G9</f>
        <v>442.9</v>
      </c>
      <c r="H45" s="104"/>
    </row>
    <row r="46" spans="2:14" ht="18.75" x14ac:dyDescent="0.3">
      <c r="B46" s="43" t="s">
        <v>33</v>
      </c>
      <c r="C46" s="8"/>
      <c r="D46" s="88">
        <f>D13+D14</f>
        <v>160</v>
      </c>
      <c r="E46" s="88"/>
      <c r="F46" s="45">
        <v>0.94699999999999995</v>
      </c>
      <c r="G46" s="103">
        <f>D46*F46</f>
        <v>151.51999999999998</v>
      </c>
      <c r="H46" s="104"/>
    </row>
    <row r="47" spans="2:14" ht="18.75" x14ac:dyDescent="0.3">
      <c r="B47" s="43" t="s">
        <v>34</v>
      </c>
      <c r="C47" s="8"/>
      <c r="D47" s="88">
        <f>D15+D16</f>
        <v>0</v>
      </c>
      <c r="E47" s="88"/>
      <c r="F47" s="45">
        <v>1.7769999999999999</v>
      </c>
      <c r="G47" s="103">
        <f t="shared" ref="G47:G48" si="0">D47*F47</f>
        <v>0</v>
      </c>
      <c r="H47" s="104"/>
      <c r="N47" s="54"/>
    </row>
    <row r="48" spans="2:14" ht="18.75" x14ac:dyDescent="0.3">
      <c r="B48" s="43" t="s">
        <v>49</v>
      </c>
      <c r="C48" s="8"/>
      <c r="D48" s="88">
        <f>G13*0.72</f>
        <v>75.599999999999994</v>
      </c>
      <c r="E48" s="88"/>
      <c r="F48" s="45">
        <v>1.0669999999999999</v>
      </c>
      <c r="G48" s="103">
        <f t="shared" si="0"/>
        <v>80.665199999999984</v>
      </c>
      <c r="H48" s="104"/>
    </row>
    <row r="49" spans="2:10" ht="18.75" x14ac:dyDescent="0.3">
      <c r="B49" s="43" t="s">
        <v>36</v>
      </c>
      <c r="C49" s="8"/>
      <c r="D49" s="88">
        <f>D17</f>
        <v>5</v>
      </c>
      <c r="E49" s="88"/>
      <c r="F49" s="45">
        <v>1.7769999999999999</v>
      </c>
      <c r="G49" s="103">
        <f>D49*F49</f>
        <v>8.8849999999999998</v>
      </c>
      <c r="H49" s="104"/>
    </row>
    <row r="50" spans="2:10" ht="18.75" x14ac:dyDescent="0.3">
      <c r="B50" s="46" t="s">
        <v>37</v>
      </c>
      <c r="C50" s="47"/>
      <c r="D50" s="119">
        <f>SUM(D45:E49)</f>
        <v>758.6</v>
      </c>
      <c r="E50" s="119"/>
      <c r="F50" s="48">
        <f>G50/D50</f>
        <v>0.90162167150013173</v>
      </c>
      <c r="G50" s="120">
        <f>SUM(G45:G49)</f>
        <v>683.97019999999998</v>
      </c>
      <c r="H50" s="121"/>
    </row>
    <row r="51" spans="2:10" ht="22.5" x14ac:dyDescent="0.45">
      <c r="B51" s="110" t="s">
        <v>60</v>
      </c>
      <c r="C51" s="111"/>
      <c r="D51" s="111"/>
      <c r="E51" s="111"/>
      <c r="F51" s="111"/>
      <c r="G51" s="111"/>
      <c r="H51" s="112"/>
    </row>
    <row r="52" spans="2:10" ht="18.75" x14ac:dyDescent="0.3">
      <c r="B52" s="49"/>
      <c r="C52" s="50"/>
      <c r="D52" s="122" t="s">
        <v>30</v>
      </c>
      <c r="E52" s="122"/>
      <c r="F52" s="61" t="s">
        <v>31</v>
      </c>
      <c r="G52" s="122" t="s">
        <v>38</v>
      </c>
      <c r="H52" s="123"/>
    </row>
    <row r="53" spans="2:10" ht="18.75" x14ac:dyDescent="0.3">
      <c r="B53" s="43" t="s">
        <v>32</v>
      </c>
      <c r="C53" s="8"/>
      <c r="D53" s="118">
        <f>D8</f>
        <v>518</v>
      </c>
      <c r="E53" s="118"/>
      <c r="F53" s="44">
        <f>G8</f>
        <v>0.85499999999999998</v>
      </c>
      <c r="G53" s="103">
        <f>G9</f>
        <v>442.9</v>
      </c>
      <c r="H53" s="104"/>
    </row>
    <row r="54" spans="2:10" ht="18.75" x14ac:dyDescent="0.3">
      <c r="B54" s="43" t="s">
        <v>33</v>
      </c>
      <c r="C54" s="8"/>
      <c r="D54" s="88">
        <f>D13+D14</f>
        <v>160</v>
      </c>
      <c r="E54" s="88"/>
      <c r="F54" s="45">
        <v>0.94699999999999995</v>
      </c>
      <c r="G54" s="103">
        <f>D54*F54</f>
        <v>151.51999999999998</v>
      </c>
      <c r="H54" s="104"/>
    </row>
    <row r="55" spans="2:10" ht="18.75" x14ac:dyDescent="0.3">
      <c r="B55" s="43" t="s">
        <v>34</v>
      </c>
      <c r="C55" s="8"/>
      <c r="D55" s="88">
        <f>D15+D16</f>
        <v>0</v>
      </c>
      <c r="E55" s="88"/>
      <c r="F55" s="45">
        <v>1.7769999999999999</v>
      </c>
      <c r="G55" s="103">
        <f t="shared" ref="G55:G56" si="1">D55*F55</f>
        <v>0</v>
      </c>
      <c r="H55" s="104"/>
    </row>
    <row r="56" spans="2:10" ht="18.75" x14ac:dyDescent="0.3">
      <c r="B56" s="43" t="s">
        <v>49</v>
      </c>
      <c r="C56" s="8"/>
      <c r="D56" s="118">
        <v>11</v>
      </c>
      <c r="E56" s="118"/>
      <c r="F56" s="45">
        <v>1.0669999999999999</v>
      </c>
      <c r="G56" s="103">
        <f t="shared" si="1"/>
        <v>11.737</v>
      </c>
      <c r="H56" s="104"/>
    </row>
    <row r="57" spans="2:10" ht="18.75" x14ac:dyDescent="0.3">
      <c r="B57" s="43" t="s">
        <v>36</v>
      </c>
      <c r="C57" s="8"/>
      <c r="D57" s="118">
        <f>D17</f>
        <v>5</v>
      </c>
      <c r="E57" s="118"/>
      <c r="F57" s="45">
        <v>1.7769999999999999</v>
      </c>
      <c r="G57" s="103">
        <f>D57*F57</f>
        <v>8.8849999999999998</v>
      </c>
      <c r="H57" s="104"/>
    </row>
    <row r="58" spans="2:10" ht="18.75" x14ac:dyDescent="0.3">
      <c r="B58" s="46" t="s">
        <v>37</v>
      </c>
      <c r="C58" s="47"/>
      <c r="D58" s="124">
        <f>SUM(D53:E57)</f>
        <v>694</v>
      </c>
      <c r="E58" s="124"/>
      <c r="F58" s="52">
        <f>G58/D58</f>
        <v>0.88622766570605171</v>
      </c>
      <c r="G58" s="120">
        <f>SUM(G53:G57)</f>
        <v>615.04199999999992</v>
      </c>
      <c r="H58" s="121"/>
      <c r="J58" s="53"/>
    </row>
  </sheetData>
  <sheetProtection password="8F55" sheet="1" objects="1" scenarios="1" selectLockedCells="1"/>
  <mergeCells count="54">
    <mergeCell ref="D57:E57"/>
    <mergeCell ref="G57:H57"/>
    <mergeCell ref="D58:E58"/>
    <mergeCell ref="G58:H58"/>
    <mergeCell ref="D54:E54"/>
    <mergeCell ref="G54:H54"/>
    <mergeCell ref="D55:E55"/>
    <mergeCell ref="G55:H55"/>
    <mergeCell ref="D56:E56"/>
    <mergeCell ref="G56:H56"/>
    <mergeCell ref="D53:E53"/>
    <mergeCell ref="G53:H53"/>
    <mergeCell ref="D47:E47"/>
    <mergeCell ref="G47:H47"/>
    <mergeCell ref="D48:E48"/>
    <mergeCell ref="G48:H48"/>
    <mergeCell ref="D49:E49"/>
    <mergeCell ref="G49:H49"/>
    <mergeCell ref="D50:E50"/>
    <mergeCell ref="G50:H50"/>
    <mergeCell ref="B51:H51"/>
    <mergeCell ref="D52:E52"/>
    <mergeCell ref="G52:H52"/>
    <mergeCell ref="D46:E46"/>
    <mergeCell ref="G46:H46"/>
    <mergeCell ref="D17:E17"/>
    <mergeCell ref="B18:H18"/>
    <mergeCell ref="B19:H19"/>
    <mergeCell ref="B26:F26"/>
    <mergeCell ref="G26:H26"/>
    <mergeCell ref="B42:H42"/>
    <mergeCell ref="B43:H43"/>
    <mergeCell ref="D44:E44"/>
    <mergeCell ref="G44:H44"/>
    <mergeCell ref="D45:E45"/>
    <mergeCell ref="G45:H45"/>
    <mergeCell ref="D16:E16"/>
    <mergeCell ref="D9:E9"/>
    <mergeCell ref="G9:H9"/>
    <mergeCell ref="D10:E10"/>
    <mergeCell ref="G10:H10"/>
    <mergeCell ref="D11:E11"/>
    <mergeCell ref="F11:H11"/>
    <mergeCell ref="B12:H12"/>
    <mergeCell ref="D13:E13"/>
    <mergeCell ref="G13:H13"/>
    <mergeCell ref="D14:E14"/>
    <mergeCell ref="D15:E15"/>
    <mergeCell ref="B4:H4"/>
    <mergeCell ref="B5:H5"/>
    <mergeCell ref="B6:H6"/>
    <mergeCell ref="B7:H7"/>
    <mergeCell ref="D8:E8"/>
    <mergeCell ref="G8:H8"/>
  </mergeCells>
  <conditionalFormatting sqref="B18:H18">
    <cfRule type="expression" dxfId="61" priority="6">
      <formula>IF(SUM($C$39:$F$40)&gt;0,TRUE,FALSE)</formula>
    </cfRule>
  </conditionalFormatting>
  <conditionalFormatting sqref="D50:E50 D58:E58">
    <cfRule type="cellIs" dxfId="60" priority="5" operator="between">
      <formula>$D$8</formula>
      <formula>$G$10</formula>
    </cfRule>
  </conditionalFormatting>
  <conditionalFormatting sqref="F50 F58">
    <cfRule type="cellIs" dxfId="59" priority="4" operator="between">
      <formula>$D$9</formula>
      <formula>$D$11</formula>
    </cfRule>
  </conditionalFormatting>
  <conditionalFormatting sqref="D50:E50">
    <cfRule type="expression" dxfId="58" priority="3">
      <formula>IF($D$50&gt;$F$50*$D$32+$D$33,TRUE,FALSE)</formula>
    </cfRule>
  </conditionalFormatting>
  <conditionalFormatting sqref="D58:E58">
    <cfRule type="expression" dxfId="57" priority="2">
      <formula>IF($D$58&gt;$F$58*$D$32+$D$33,TRUE,FALSE)</formula>
    </cfRule>
  </conditionalFormatting>
  <conditionalFormatting sqref="B18:H18">
    <cfRule type="expression" dxfId="56" priority="1">
      <formula>IF(SUM($C$39:$F$40)&gt;0,TRUE,FALSE)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58"/>
  <sheetViews>
    <sheetView showGridLines="0" topLeftCell="A18" zoomScale="115" zoomScaleNormal="115" zoomScalePageLayoutView="115" workbookViewId="0">
      <selection activeCell="I43" sqref="I43"/>
    </sheetView>
  </sheetViews>
  <sheetFormatPr baseColWidth="10" defaultColWidth="10.85546875" defaultRowHeight="15" x14ac:dyDescent="0.25"/>
  <cols>
    <col min="1" max="1" width="10.85546875" style="1"/>
    <col min="2" max="2" width="19" style="1" customWidth="1"/>
    <col min="3" max="3" width="17" style="1" customWidth="1"/>
    <col min="4" max="5" width="10.28515625" style="1" customWidth="1"/>
    <col min="6" max="6" width="35.85546875" style="1" bestFit="1" customWidth="1"/>
    <col min="7" max="8" width="10.28515625" style="1" customWidth="1"/>
    <col min="9" max="11" width="10.85546875" style="1"/>
    <col min="12" max="18" width="11.42578125" style="1" customWidth="1"/>
    <col min="19" max="16384" width="10.85546875" style="1"/>
  </cols>
  <sheetData>
    <row r="4" spans="2:28" ht="22.5" customHeight="1" x14ac:dyDescent="0.5">
      <c r="B4" s="72" t="s">
        <v>0</v>
      </c>
      <c r="C4" s="73"/>
      <c r="D4" s="73"/>
      <c r="E4" s="73"/>
      <c r="F4" s="73"/>
      <c r="G4" s="73"/>
      <c r="H4" s="74"/>
    </row>
    <row r="5" spans="2:28" ht="36.75" customHeight="1" x14ac:dyDescent="0.8">
      <c r="B5" s="75" t="s">
        <v>57</v>
      </c>
      <c r="C5" s="76"/>
      <c r="D5" s="76"/>
      <c r="E5" s="76"/>
      <c r="F5" s="76"/>
      <c r="G5" s="76"/>
      <c r="H5" s="77"/>
    </row>
    <row r="6" spans="2:28" x14ac:dyDescent="0.25">
      <c r="B6" s="78"/>
      <c r="C6" s="79"/>
      <c r="D6" s="79"/>
      <c r="E6" s="79"/>
      <c r="F6" s="79"/>
      <c r="G6" s="79"/>
      <c r="H6" s="80"/>
    </row>
    <row r="7" spans="2:28" ht="22.5" x14ac:dyDescent="0.45">
      <c r="B7" s="81" t="s">
        <v>58</v>
      </c>
      <c r="C7" s="82"/>
      <c r="D7" s="82"/>
      <c r="E7" s="82"/>
      <c r="F7" s="82"/>
      <c r="G7" s="82"/>
      <c r="H7" s="83"/>
      <c r="V7" s="2"/>
      <c r="W7" s="2"/>
      <c r="X7" s="2"/>
      <c r="Y7" s="2"/>
      <c r="Z7" s="2"/>
      <c r="AA7" s="2"/>
      <c r="AB7" s="2"/>
    </row>
    <row r="8" spans="2:28" ht="18.75" x14ac:dyDescent="0.3">
      <c r="B8" s="3" t="s">
        <v>1</v>
      </c>
      <c r="C8" s="4"/>
      <c r="D8" s="84">
        <v>529</v>
      </c>
      <c r="E8" s="85"/>
      <c r="F8" s="5" t="s">
        <v>2</v>
      </c>
      <c r="G8" s="84">
        <v>0.87</v>
      </c>
      <c r="H8" s="85"/>
    </row>
    <row r="9" spans="2:28" ht="18.75" x14ac:dyDescent="0.3">
      <c r="B9" s="6" t="s">
        <v>3</v>
      </c>
      <c r="C9" s="7"/>
      <c r="D9" s="88">
        <v>0.82599999999999996</v>
      </c>
      <c r="E9" s="89"/>
      <c r="F9" s="8" t="s">
        <v>4</v>
      </c>
      <c r="G9" s="88">
        <v>460.23</v>
      </c>
      <c r="H9" s="89"/>
    </row>
    <row r="10" spans="2:28" ht="18.75" x14ac:dyDescent="0.3">
      <c r="B10" s="6" t="s">
        <v>5</v>
      </c>
      <c r="C10" s="7"/>
      <c r="D10" s="88">
        <v>0.86499999999999999</v>
      </c>
      <c r="E10" s="89"/>
      <c r="F10" s="9" t="s">
        <v>6</v>
      </c>
      <c r="G10" s="90">
        <v>770</v>
      </c>
      <c r="H10" s="91"/>
    </row>
    <row r="11" spans="2:28" ht="18.75" x14ac:dyDescent="0.3">
      <c r="B11" s="10" t="s">
        <v>7</v>
      </c>
      <c r="C11" s="11"/>
      <c r="D11" s="92">
        <v>1.0469999999999999</v>
      </c>
      <c r="E11" s="93"/>
      <c r="F11" s="94"/>
      <c r="G11" s="95"/>
      <c r="H11" s="96"/>
    </row>
    <row r="12" spans="2:28" ht="22.5" x14ac:dyDescent="0.45">
      <c r="B12" s="81" t="s">
        <v>8</v>
      </c>
      <c r="C12" s="82"/>
      <c r="D12" s="82"/>
      <c r="E12" s="82"/>
      <c r="F12" s="82"/>
      <c r="G12" s="82"/>
      <c r="H12" s="83"/>
    </row>
    <row r="13" spans="2:28" ht="21" x14ac:dyDescent="0.35">
      <c r="B13" s="12" t="s">
        <v>9</v>
      </c>
      <c r="C13" s="13"/>
      <c r="D13" s="97">
        <v>70</v>
      </c>
      <c r="E13" s="98"/>
      <c r="F13" s="12" t="s">
        <v>59</v>
      </c>
      <c r="G13" s="99">
        <v>105</v>
      </c>
      <c r="H13" s="100"/>
    </row>
    <row r="14" spans="2:28" ht="21" x14ac:dyDescent="0.35">
      <c r="B14" s="14" t="s">
        <v>10</v>
      </c>
      <c r="C14" s="15"/>
      <c r="D14" s="101">
        <v>70</v>
      </c>
      <c r="E14" s="102"/>
      <c r="F14" s="58"/>
      <c r="G14" s="59"/>
      <c r="H14" s="60"/>
    </row>
    <row r="15" spans="2:28" ht="21" x14ac:dyDescent="0.35">
      <c r="B15" s="14" t="s">
        <v>11</v>
      </c>
      <c r="C15" s="17"/>
      <c r="D15" s="101">
        <v>0</v>
      </c>
      <c r="E15" s="102"/>
      <c r="F15" s="58"/>
      <c r="G15" s="59"/>
      <c r="H15" s="60"/>
    </row>
    <row r="16" spans="2:28" ht="21" x14ac:dyDescent="0.35">
      <c r="B16" s="18" t="s">
        <v>12</v>
      </c>
      <c r="C16" s="19"/>
      <c r="D16" s="86">
        <v>0</v>
      </c>
      <c r="E16" s="87"/>
      <c r="F16" s="58"/>
      <c r="G16" s="59"/>
      <c r="H16" s="60"/>
    </row>
    <row r="17" spans="2:8" ht="21.75" thickBot="1" x14ac:dyDescent="0.3">
      <c r="B17" s="16" t="s">
        <v>13</v>
      </c>
      <c r="C17" s="21"/>
      <c r="D17" s="105">
        <v>10</v>
      </c>
      <c r="E17" s="106"/>
      <c r="F17" s="20"/>
      <c r="G17" s="55"/>
      <c r="H17" s="56"/>
    </row>
    <row r="18" spans="2:8" ht="20.25" thickTop="1" thickBot="1" x14ac:dyDescent="0.3">
      <c r="B18" s="107" t="str">
        <f>IF(SUM(C39:F40)&gt;0,"MASSE OU CENTRAGE HORS LIMITE-VOL NON POSSIBLE", "MASSE ET CENTRAGE OK")</f>
        <v>MASSE ET CENTRAGE OK</v>
      </c>
      <c r="C18" s="108"/>
      <c r="D18" s="108"/>
      <c r="E18" s="108"/>
      <c r="F18" s="108"/>
      <c r="G18" s="108"/>
      <c r="H18" s="109"/>
    </row>
    <row r="19" spans="2:8" ht="23.25" thickTop="1" x14ac:dyDescent="0.45">
      <c r="B19" s="110" t="s">
        <v>14</v>
      </c>
      <c r="C19" s="111"/>
      <c r="D19" s="111"/>
      <c r="E19" s="111"/>
      <c r="F19" s="111"/>
      <c r="G19" s="111"/>
      <c r="H19" s="112"/>
    </row>
    <row r="20" spans="2:8" x14ac:dyDescent="0.25">
      <c r="B20" s="22"/>
      <c r="C20" s="23"/>
      <c r="D20" s="23"/>
      <c r="E20" s="23"/>
      <c r="F20" s="23"/>
      <c r="G20" s="23"/>
      <c r="H20" s="24"/>
    </row>
    <row r="21" spans="2:8" x14ac:dyDescent="0.25">
      <c r="B21" s="25"/>
      <c r="C21" s="2"/>
      <c r="D21" s="2"/>
      <c r="E21" s="2"/>
      <c r="F21" s="2"/>
      <c r="G21" s="2"/>
      <c r="H21" s="26"/>
    </row>
    <row r="22" spans="2:8" x14ac:dyDescent="0.25">
      <c r="B22" s="25"/>
      <c r="C22" s="2"/>
      <c r="D22" s="2"/>
      <c r="E22" s="2"/>
      <c r="F22" s="2"/>
      <c r="G22" s="2"/>
      <c r="H22" s="26"/>
    </row>
    <row r="23" spans="2:8" x14ac:dyDescent="0.25">
      <c r="B23" s="25"/>
      <c r="C23" s="2"/>
      <c r="D23" s="2"/>
      <c r="E23" s="2"/>
      <c r="F23" s="2"/>
      <c r="G23" s="2"/>
      <c r="H23" s="26"/>
    </row>
    <row r="24" spans="2:8" x14ac:dyDescent="0.25">
      <c r="B24" s="25"/>
      <c r="C24" s="2"/>
      <c r="D24" s="2"/>
      <c r="E24" s="2"/>
      <c r="F24" s="2"/>
      <c r="G24" s="2"/>
      <c r="H24" s="26"/>
    </row>
    <row r="25" spans="2:8" x14ac:dyDescent="0.25">
      <c r="B25" s="27" t="s">
        <v>15</v>
      </c>
      <c r="C25" s="2"/>
      <c r="D25" s="2"/>
      <c r="E25" s="2"/>
      <c r="F25" s="2"/>
      <c r="G25" s="2"/>
      <c r="H25" s="26"/>
    </row>
    <row r="26" spans="2:8" x14ac:dyDescent="0.25">
      <c r="B26" s="113" t="s">
        <v>16</v>
      </c>
      <c r="C26" s="114"/>
      <c r="D26" s="114"/>
      <c r="E26" s="114"/>
      <c r="F26" s="114"/>
      <c r="G26" s="115" t="s">
        <v>17</v>
      </c>
      <c r="H26" s="116"/>
    </row>
    <row r="27" spans="2:8" x14ac:dyDescent="0.25">
      <c r="B27" s="28">
        <f>D9</f>
        <v>0.82599999999999996</v>
      </c>
      <c r="C27" s="29">
        <f>D9</f>
        <v>0.82599999999999996</v>
      </c>
      <c r="D27" s="30">
        <f>D10</f>
        <v>0.86499999999999999</v>
      </c>
      <c r="E27" s="30">
        <f>D11</f>
        <v>1.0469999999999999</v>
      </c>
      <c r="F27" s="30">
        <f>D11</f>
        <v>1.0469999999999999</v>
      </c>
      <c r="G27" s="31">
        <f>F50</f>
        <v>0.916041876490856</v>
      </c>
      <c r="H27" s="32">
        <f>F58</f>
        <v>0.9019086956521738</v>
      </c>
    </row>
    <row r="28" spans="2:8" x14ac:dyDescent="0.25">
      <c r="B28" s="28">
        <f>D8</f>
        <v>529</v>
      </c>
      <c r="C28" s="29">
        <v>610</v>
      </c>
      <c r="D28" s="29">
        <f>G10</f>
        <v>770</v>
      </c>
      <c r="E28" s="29">
        <f>G10</f>
        <v>770</v>
      </c>
      <c r="F28" s="29">
        <f>D8</f>
        <v>529</v>
      </c>
      <c r="G28" s="33"/>
      <c r="H28" s="34"/>
    </row>
    <row r="29" spans="2:8" x14ac:dyDescent="0.25">
      <c r="B29" s="25"/>
      <c r="C29" s="2"/>
      <c r="D29" s="2"/>
      <c r="E29" s="2"/>
      <c r="F29" s="2"/>
      <c r="G29" s="33">
        <f>D50</f>
        <v>754.6</v>
      </c>
      <c r="H29" s="34">
        <f>D58</f>
        <v>690</v>
      </c>
    </row>
    <row r="30" spans="2:8" x14ac:dyDescent="0.25">
      <c r="B30" s="25"/>
      <c r="C30" s="2"/>
      <c r="D30" s="2"/>
      <c r="E30" s="2"/>
      <c r="F30" s="2"/>
      <c r="G30" s="2"/>
      <c r="H30" s="26"/>
    </row>
    <row r="31" spans="2:8" x14ac:dyDescent="0.25">
      <c r="B31" s="25"/>
      <c r="C31" s="35" t="s">
        <v>18</v>
      </c>
      <c r="D31" s="2"/>
      <c r="E31" s="2"/>
      <c r="F31" s="2"/>
      <c r="G31" s="2"/>
      <c r="H31" s="26"/>
    </row>
    <row r="32" spans="2:8" x14ac:dyDescent="0.25">
      <c r="B32" s="25"/>
      <c r="C32" s="2" t="s">
        <v>19</v>
      </c>
      <c r="D32" s="2">
        <f>(D28-C28)/(D10-D9)</f>
        <v>4102.5641025640989</v>
      </c>
      <c r="E32" s="2"/>
      <c r="F32" s="33"/>
      <c r="G32" s="2"/>
      <c r="H32" s="26"/>
    </row>
    <row r="33" spans="2:14" x14ac:dyDescent="0.25">
      <c r="B33" s="25"/>
      <c r="C33" s="2" t="s">
        <v>20</v>
      </c>
      <c r="D33" s="2">
        <f>C28-D32*C27</f>
        <v>-2778.7179487179455</v>
      </c>
      <c r="E33" s="2"/>
      <c r="F33" s="2"/>
      <c r="G33" s="2"/>
      <c r="H33" s="26"/>
    </row>
    <row r="34" spans="2:14" x14ac:dyDescent="0.25">
      <c r="B34" s="25"/>
      <c r="C34" s="2"/>
      <c r="D34" s="2"/>
      <c r="E34" s="2"/>
      <c r="F34" s="2"/>
      <c r="G34" s="2"/>
      <c r="H34" s="26"/>
    </row>
    <row r="35" spans="2:14" x14ac:dyDescent="0.25">
      <c r="B35" s="25"/>
      <c r="C35" s="2"/>
      <c r="D35" s="2"/>
      <c r="E35" s="2"/>
      <c r="F35" s="2"/>
      <c r="G35" s="2"/>
      <c r="H35" s="26"/>
    </row>
    <row r="36" spans="2:14" x14ac:dyDescent="0.25">
      <c r="B36" s="25"/>
      <c r="C36" s="2"/>
      <c r="D36" s="2"/>
      <c r="E36" s="2"/>
      <c r="F36" s="2"/>
      <c r="G36" s="2"/>
      <c r="H36" s="26"/>
    </row>
    <row r="37" spans="2:14" x14ac:dyDescent="0.25">
      <c r="B37" s="25"/>
      <c r="C37" s="35" t="s">
        <v>21</v>
      </c>
      <c r="D37" s="2"/>
      <c r="E37" s="2"/>
      <c r="F37" s="2"/>
      <c r="G37" s="2"/>
      <c r="H37" s="26"/>
    </row>
    <row r="38" spans="2:14" x14ac:dyDescent="0.25">
      <c r="B38" s="25"/>
      <c r="C38" s="2" t="s">
        <v>22</v>
      </c>
      <c r="D38" s="2" t="s">
        <v>23</v>
      </c>
      <c r="E38" s="2" t="s">
        <v>24</v>
      </c>
      <c r="F38" s="36" t="s">
        <v>25</v>
      </c>
      <c r="G38" s="2"/>
      <c r="H38" s="26"/>
    </row>
    <row r="39" spans="2:14" x14ac:dyDescent="0.25">
      <c r="B39" s="27" t="s">
        <v>26</v>
      </c>
      <c r="C39" s="22">
        <f>IF(D50&gt;G10,1,0)</f>
        <v>0</v>
      </c>
      <c r="D39" s="23">
        <f>IF(F50&gt;D11,1,0)</f>
        <v>0</v>
      </c>
      <c r="E39" s="23">
        <f>IF(F50&lt;D9,1,0)</f>
        <v>0</v>
      </c>
      <c r="F39" s="37">
        <f>IF(AND(F50&lt;D10,D50&gt;(F50*D32+D33)),1,0)</f>
        <v>0</v>
      </c>
      <c r="G39" s="2"/>
      <c r="H39" s="26"/>
    </row>
    <row r="40" spans="2:14" x14ac:dyDescent="0.25">
      <c r="B40" s="27" t="s">
        <v>27</v>
      </c>
      <c r="C40" s="38">
        <f>IF(D58&gt;G10,1,0)</f>
        <v>0</v>
      </c>
      <c r="D40" s="39">
        <f>IF(F58&gt;D11,1,0)</f>
        <v>0</v>
      </c>
      <c r="E40" s="39">
        <f>IF(F58&lt;D9,1,0)</f>
        <v>0</v>
      </c>
      <c r="F40" s="40">
        <f>IF(AND(F58&lt;D11,D58&gt;(F58*D32+D33)),1,0)</f>
        <v>0</v>
      </c>
      <c r="G40" s="2"/>
      <c r="H40" s="26"/>
    </row>
    <row r="41" spans="2:14" x14ac:dyDescent="0.25">
      <c r="B41" s="38"/>
      <c r="C41" s="39"/>
      <c r="D41" s="39"/>
      <c r="E41" s="39"/>
      <c r="F41" s="39"/>
      <c r="G41" s="39"/>
      <c r="H41" s="41"/>
    </row>
    <row r="42" spans="2:14" ht="22.5" x14ac:dyDescent="0.45">
      <c r="B42" s="81" t="s">
        <v>28</v>
      </c>
      <c r="C42" s="82"/>
      <c r="D42" s="82"/>
      <c r="E42" s="82"/>
      <c r="F42" s="82"/>
      <c r="G42" s="82"/>
      <c r="H42" s="83"/>
    </row>
    <row r="43" spans="2:14" ht="22.5" x14ac:dyDescent="0.45">
      <c r="B43" s="110" t="s">
        <v>29</v>
      </c>
      <c r="C43" s="111"/>
      <c r="D43" s="111"/>
      <c r="E43" s="111"/>
      <c r="F43" s="111"/>
      <c r="G43" s="111"/>
      <c r="H43" s="112"/>
    </row>
    <row r="44" spans="2:14" ht="18.75" x14ac:dyDescent="0.3">
      <c r="B44" s="10"/>
      <c r="C44" s="11"/>
      <c r="D44" s="90" t="s">
        <v>30</v>
      </c>
      <c r="E44" s="90"/>
      <c r="F44" s="57" t="s">
        <v>31</v>
      </c>
      <c r="G44" s="90" t="s">
        <v>38</v>
      </c>
      <c r="H44" s="91"/>
    </row>
    <row r="45" spans="2:14" ht="15" customHeight="1" x14ac:dyDescent="0.3">
      <c r="B45" s="43" t="s">
        <v>32</v>
      </c>
      <c r="C45" s="8"/>
      <c r="D45" s="117">
        <f>D8</f>
        <v>529</v>
      </c>
      <c r="E45" s="117"/>
      <c r="F45" s="44">
        <f>G8</f>
        <v>0.87</v>
      </c>
      <c r="G45" s="103">
        <f>G9</f>
        <v>460.23</v>
      </c>
      <c r="H45" s="104"/>
    </row>
    <row r="46" spans="2:14" ht="18.75" x14ac:dyDescent="0.3">
      <c r="B46" s="43" t="s">
        <v>33</v>
      </c>
      <c r="C46" s="8"/>
      <c r="D46" s="88">
        <f>D13+D14</f>
        <v>140</v>
      </c>
      <c r="E46" s="88"/>
      <c r="F46" s="45">
        <v>0.94699999999999995</v>
      </c>
      <c r="G46" s="103">
        <f>D46*F46</f>
        <v>132.57999999999998</v>
      </c>
      <c r="H46" s="104"/>
    </row>
    <row r="47" spans="2:14" ht="18.75" x14ac:dyDescent="0.3">
      <c r="B47" s="43" t="s">
        <v>34</v>
      </c>
      <c r="C47" s="8"/>
      <c r="D47" s="88">
        <f>D15+D16</f>
        <v>0</v>
      </c>
      <c r="E47" s="88"/>
      <c r="F47" s="45">
        <v>1.7769999999999999</v>
      </c>
      <c r="G47" s="103">
        <f t="shared" ref="G47:G48" si="0">D47*F47</f>
        <v>0</v>
      </c>
      <c r="H47" s="104"/>
      <c r="N47" s="54"/>
    </row>
    <row r="48" spans="2:14" ht="18.75" x14ac:dyDescent="0.3">
      <c r="B48" s="43" t="s">
        <v>49</v>
      </c>
      <c r="C48" s="8"/>
      <c r="D48" s="88">
        <f>G13*0.72</f>
        <v>75.599999999999994</v>
      </c>
      <c r="E48" s="88"/>
      <c r="F48" s="45">
        <v>1.0669999999999999</v>
      </c>
      <c r="G48" s="103">
        <f t="shared" si="0"/>
        <v>80.665199999999984</v>
      </c>
      <c r="H48" s="104"/>
    </row>
    <row r="49" spans="2:10" ht="18.75" x14ac:dyDescent="0.3">
      <c r="B49" s="43" t="s">
        <v>36</v>
      </c>
      <c r="C49" s="8"/>
      <c r="D49" s="88">
        <f>D17</f>
        <v>10</v>
      </c>
      <c r="E49" s="88"/>
      <c r="F49" s="45">
        <v>1.7769999999999999</v>
      </c>
      <c r="G49" s="103">
        <f>D49*F49</f>
        <v>17.77</v>
      </c>
      <c r="H49" s="104"/>
    </row>
    <row r="50" spans="2:10" ht="18.75" x14ac:dyDescent="0.3">
      <c r="B50" s="46" t="s">
        <v>37</v>
      </c>
      <c r="C50" s="47"/>
      <c r="D50" s="119">
        <f>SUM(D45:E49)</f>
        <v>754.6</v>
      </c>
      <c r="E50" s="119"/>
      <c r="F50" s="48">
        <f>G50/D50</f>
        <v>0.916041876490856</v>
      </c>
      <c r="G50" s="120">
        <f>SUM(G45:G49)</f>
        <v>691.24519999999995</v>
      </c>
      <c r="H50" s="121"/>
    </row>
    <row r="51" spans="2:10" ht="22.5" x14ac:dyDescent="0.45">
      <c r="B51" s="110" t="s">
        <v>60</v>
      </c>
      <c r="C51" s="111"/>
      <c r="D51" s="111"/>
      <c r="E51" s="111"/>
      <c r="F51" s="111"/>
      <c r="G51" s="111"/>
      <c r="H51" s="112"/>
    </row>
    <row r="52" spans="2:10" ht="18.75" x14ac:dyDescent="0.3">
      <c r="B52" s="49"/>
      <c r="C52" s="50"/>
      <c r="D52" s="122" t="s">
        <v>30</v>
      </c>
      <c r="E52" s="122"/>
      <c r="F52" s="61" t="s">
        <v>31</v>
      </c>
      <c r="G52" s="122" t="s">
        <v>38</v>
      </c>
      <c r="H52" s="123"/>
    </row>
    <row r="53" spans="2:10" ht="18.75" x14ac:dyDescent="0.3">
      <c r="B53" s="43" t="s">
        <v>32</v>
      </c>
      <c r="C53" s="8"/>
      <c r="D53" s="118">
        <f>D8</f>
        <v>529</v>
      </c>
      <c r="E53" s="118"/>
      <c r="F53" s="44">
        <f>G8</f>
        <v>0.87</v>
      </c>
      <c r="G53" s="103">
        <f>G9</f>
        <v>460.23</v>
      </c>
      <c r="H53" s="104"/>
    </row>
    <row r="54" spans="2:10" ht="18.75" x14ac:dyDescent="0.3">
      <c r="B54" s="43" t="s">
        <v>33</v>
      </c>
      <c r="C54" s="8"/>
      <c r="D54" s="88">
        <f>D13+D14</f>
        <v>140</v>
      </c>
      <c r="E54" s="88"/>
      <c r="F54" s="45">
        <v>0.94699999999999995</v>
      </c>
      <c r="G54" s="103">
        <f>D54*F54</f>
        <v>132.57999999999998</v>
      </c>
      <c r="H54" s="104"/>
    </row>
    <row r="55" spans="2:10" ht="18.75" x14ac:dyDescent="0.3">
      <c r="B55" s="43" t="s">
        <v>34</v>
      </c>
      <c r="C55" s="8"/>
      <c r="D55" s="88">
        <f>D15+D16</f>
        <v>0</v>
      </c>
      <c r="E55" s="88"/>
      <c r="F55" s="45">
        <v>1.7769999999999999</v>
      </c>
      <c r="G55" s="103">
        <f t="shared" ref="G55:G56" si="1">D55*F55</f>
        <v>0</v>
      </c>
      <c r="H55" s="104"/>
    </row>
    <row r="56" spans="2:10" ht="18.75" x14ac:dyDescent="0.3">
      <c r="B56" s="43" t="s">
        <v>49</v>
      </c>
      <c r="C56" s="8"/>
      <c r="D56" s="118">
        <v>11</v>
      </c>
      <c r="E56" s="118"/>
      <c r="F56" s="45">
        <v>1.0669999999999999</v>
      </c>
      <c r="G56" s="103">
        <f t="shared" si="1"/>
        <v>11.737</v>
      </c>
      <c r="H56" s="104"/>
    </row>
    <row r="57" spans="2:10" ht="18.75" x14ac:dyDescent="0.3">
      <c r="B57" s="43" t="s">
        <v>36</v>
      </c>
      <c r="C57" s="8"/>
      <c r="D57" s="118">
        <f>D17</f>
        <v>10</v>
      </c>
      <c r="E57" s="118"/>
      <c r="F57" s="45">
        <v>1.7769999999999999</v>
      </c>
      <c r="G57" s="103">
        <f>D57*F57</f>
        <v>17.77</v>
      </c>
      <c r="H57" s="104"/>
    </row>
    <row r="58" spans="2:10" ht="18.75" x14ac:dyDescent="0.3">
      <c r="B58" s="46" t="s">
        <v>37</v>
      </c>
      <c r="C58" s="47"/>
      <c r="D58" s="124">
        <f>SUM(D53:E57)</f>
        <v>690</v>
      </c>
      <c r="E58" s="124"/>
      <c r="F58" s="52">
        <f>G58/D58</f>
        <v>0.9019086956521738</v>
      </c>
      <c r="G58" s="120">
        <f>SUM(G53:G57)</f>
        <v>622.31699999999989</v>
      </c>
      <c r="H58" s="121"/>
      <c r="J58" s="53"/>
    </row>
  </sheetData>
  <sheetProtection selectLockedCells="1"/>
  <mergeCells count="54">
    <mergeCell ref="D57:E57"/>
    <mergeCell ref="G57:H57"/>
    <mergeCell ref="D58:E58"/>
    <mergeCell ref="G58:H58"/>
    <mergeCell ref="D54:E54"/>
    <mergeCell ref="G54:H54"/>
    <mergeCell ref="D55:E55"/>
    <mergeCell ref="G55:H55"/>
    <mergeCell ref="D56:E56"/>
    <mergeCell ref="G56:H56"/>
    <mergeCell ref="D53:E53"/>
    <mergeCell ref="G53:H53"/>
    <mergeCell ref="D47:E47"/>
    <mergeCell ref="G47:H47"/>
    <mergeCell ref="D48:E48"/>
    <mergeCell ref="G48:H48"/>
    <mergeCell ref="D49:E49"/>
    <mergeCell ref="G49:H49"/>
    <mergeCell ref="D50:E50"/>
    <mergeCell ref="G50:H50"/>
    <mergeCell ref="B51:H51"/>
    <mergeCell ref="D52:E52"/>
    <mergeCell ref="G52:H52"/>
    <mergeCell ref="D46:E46"/>
    <mergeCell ref="G46:H46"/>
    <mergeCell ref="D17:E17"/>
    <mergeCell ref="B18:H18"/>
    <mergeCell ref="B19:H19"/>
    <mergeCell ref="B26:F26"/>
    <mergeCell ref="G26:H26"/>
    <mergeCell ref="B42:H42"/>
    <mergeCell ref="B43:H43"/>
    <mergeCell ref="D44:E44"/>
    <mergeCell ref="G44:H44"/>
    <mergeCell ref="D45:E45"/>
    <mergeCell ref="G45:H45"/>
    <mergeCell ref="D16:E16"/>
    <mergeCell ref="D9:E9"/>
    <mergeCell ref="G9:H9"/>
    <mergeCell ref="D10:E10"/>
    <mergeCell ref="G10:H10"/>
    <mergeCell ref="D11:E11"/>
    <mergeCell ref="F11:H11"/>
    <mergeCell ref="B12:H12"/>
    <mergeCell ref="D13:E13"/>
    <mergeCell ref="G13:H13"/>
    <mergeCell ref="D14:E14"/>
    <mergeCell ref="D15:E15"/>
    <mergeCell ref="B4:H4"/>
    <mergeCell ref="B5:H5"/>
    <mergeCell ref="B6:H6"/>
    <mergeCell ref="B7:H7"/>
    <mergeCell ref="D8:E8"/>
    <mergeCell ref="G8:H8"/>
  </mergeCells>
  <conditionalFormatting sqref="B18:H18">
    <cfRule type="expression" dxfId="55" priority="5">
      <formula>IF(SUM($C$39:$F$40)&gt;0,TRUE,FALSE)</formula>
    </cfRule>
  </conditionalFormatting>
  <conditionalFormatting sqref="D50:E50 D58:E58">
    <cfRule type="cellIs" dxfId="54" priority="4" operator="between">
      <formula>$D$8</formula>
      <formula>$G$10</formula>
    </cfRule>
  </conditionalFormatting>
  <conditionalFormatting sqref="F50 F58">
    <cfRule type="cellIs" dxfId="53" priority="3" operator="between">
      <formula>$D$9</formula>
      <formula>$D$11</formula>
    </cfRule>
  </conditionalFormatting>
  <conditionalFormatting sqref="D50:E50">
    <cfRule type="expression" dxfId="52" priority="2">
      <formula>IF($D$50&gt;$F$50*$D$32+$D$33,TRUE,FALSE)</formula>
    </cfRule>
  </conditionalFormatting>
  <conditionalFormatting sqref="D58:E58">
    <cfRule type="expression" dxfId="51" priority="1">
      <formula>IF($D$58&gt;$F$58*$D$32+$D$33,TRUE,FALSE)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58"/>
  <sheetViews>
    <sheetView showGridLines="0" zoomScale="115" zoomScaleNormal="115" zoomScalePageLayoutView="115" workbookViewId="0">
      <selection activeCell="D14" sqref="D14:E14"/>
    </sheetView>
  </sheetViews>
  <sheetFormatPr baseColWidth="10" defaultColWidth="10.85546875" defaultRowHeight="15" x14ac:dyDescent="0.25"/>
  <cols>
    <col min="1" max="1" width="10.85546875" style="1"/>
    <col min="2" max="2" width="19" style="1" customWidth="1"/>
    <col min="3" max="3" width="17" style="1" customWidth="1"/>
    <col min="4" max="5" width="10.28515625" style="1" customWidth="1"/>
    <col min="6" max="6" width="35.85546875" style="1" bestFit="1" customWidth="1"/>
    <col min="7" max="8" width="10.28515625" style="1" customWidth="1"/>
    <col min="9" max="11" width="10.85546875" style="1"/>
    <col min="12" max="18" width="11.42578125" style="1" customWidth="1"/>
    <col min="19" max="16384" width="10.85546875" style="1"/>
  </cols>
  <sheetData>
    <row r="4" spans="2:28" ht="22.5" customHeight="1" x14ac:dyDescent="0.5">
      <c r="B4" s="72" t="s">
        <v>0</v>
      </c>
      <c r="C4" s="73"/>
      <c r="D4" s="73"/>
      <c r="E4" s="73"/>
      <c r="F4" s="73"/>
      <c r="G4" s="73"/>
      <c r="H4" s="74"/>
    </row>
    <row r="5" spans="2:28" ht="36.75" customHeight="1" x14ac:dyDescent="0.8">
      <c r="B5" s="75" t="s">
        <v>55</v>
      </c>
      <c r="C5" s="76"/>
      <c r="D5" s="76"/>
      <c r="E5" s="76"/>
      <c r="F5" s="76"/>
      <c r="G5" s="76"/>
      <c r="H5" s="77"/>
    </row>
    <row r="6" spans="2:28" x14ac:dyDescent="0.25">
      <c r="B6" s="78"/>
      <c r="C6" s="79"/>
      <c r="D6" s="79"/>
      <c r="E6" s="79"/>
      <c r="F6" s="79"/>
      <c r="G6" s="79"/>
      <c r="H6" s="80"/>
    </row>
    <row r="7" spans="2:28" ht="22.5" x14ac:dyDescent="0.45">
      <c r="B7" s="81" t="s">
        <v>56</v>
      </c>
      <c r="C7" s="82"/>
      <c r="D7" s="82"/>
      <c r="E7" s="82"/>
      <c r="F7" s="82"/>
      <c r="G7" s="82"/>
      <c r="H7" s="83"/>
      <c r="V7" s="2"/>
      <c r="W7" s="2"/>
      <c r="X7" s="2"/>
      <c r="Y7" s="2"/>
      <c r="Z7" s="2"/>
      <c r="AA7" s="2"/>
      <c r="AB7" s="2"/>
    </row>
    <row r="8" spans="2:28" ht="18.75" x14ac:dyDescent="0.3">
      <c r="B8" s="3" t="s">
        <v>1</v>
      </c>
      <c r="C8" s="4"/>
      <c r="D8" s="84">
        <v>574</v>
      </c>
      <c r="E8" s="85"/>
      <c r="F8" s="5" t="s">
        <v>2</v>
      </c>
      <c r="G8" s="84">
        <v>0.86499999999999999</v>
      </c>
      <c r="H8" s="85"/>
    </row>
    <row r="9" spans="2:28" ht="18.75" x14ac:dyDescent="0.3">
      <c r="B9" s="6" t="s">
        <v>3</v>
      </c>
      <c r="C9" s="7"/>
      <c r="D9" s="88">
        <v>0.78</v>
      </c>
      <c r="E9" s="89"/>
      <c r="F9" s="8" t="s">
        <v>4</v>
      </c>
      <c r="G9" s="88">
        <v>496.51</v>
      </c>
      <c r="H9" s="89"/>
    </row>
    <row r="10" spans="2:28" ht="18.75" x14ac:dyDescent="0.3">
      <c r="B10" s="6" t="s">
        <v>5</v>
      </c>
      <c r="C10" s="7"/>
      <c r="D10" s="88">
        <v>0.94299999999999995</v>
      </c>
      <c r="E10" s="89"/>
      <c r="F10" s="9" t="s">
        <v>6</v>
      </c>
      <c r="G10" s="90">
        <v>980</v>
      </c>
      <c r="H10" s="91"/>
    </row>
    <row r="11" spans="2:28" ht="18.75" x14ac:dyDescent="0.3">
      <c r="B11" s="10" t="s">
        <v>7</v>
      </c>
      <c r="C11" s="11"/>
      <c r="D11" s="92">
        <v>1.0469999999999999</v>
      </c>
      <c r="E11" s="93"/>
      <c r="F11" s="94"/>
      <c r="G11" s="95"/>
      <c r="H11" s="96"/>
    </row>
    <row r="12" spans="2:28" ht="22.5" x14ac:dyDescent="0.45">
      <c r="B12" s="81" t="s">
        <v>8</v>
      </c>
      <c r="C12" s="82"/>
      <c r="D12" s="82"/>
      <c r="E12" s="82"/>
      <c r="F12" s="82"/>
      <c r="G12" s="82"/>
      <c r="H12" s="83"/>
    </row>
    <row r="13" spans="2:28" ht="21" x14ac:dyDescent="0.35">
      <c r="B13" s="12" t="s">
        <v>9</v>
      </c>
      <c r="C13" s="13"/>
      <c r="D13" s="97">
        <v>80</v>
      </c>
      <c r="E13" s="98"/>
      <c r="F13" s="12" t="s">
        <v>54</v>
      </c>
      <c r="G13" s="99">
        <v>184</v>
      </c>
      <c r="H13" s="100"/>
    </row>
    <row r="14" spans="2:28" ht="21" x14ac:dyDescent="0.35">
      <c r="B14" s="14" t="s">
        <v>10</v>
      </c>
      <c r="C14" s="15"/>
      <c r="D14" s="101">
        <v>80</v>
      </c>
      <c r="E14" s="102"/>
      <c r="F14" s="58"/>
      <c r="G14" s="59"/>
      <c r="H14" s="60"/>
    </row>
    <row r="15" spans="2:28" ht="21" x14ac:dyDescent="0.35">
      <c r="B15" s="14" t="s">
        <v>11</v>
      </c>
      <c r="C15" s="17"/>
      <c r="D15" s="101">
        <v>0</v>
      </c>
      <c r="E15" s="102"/>
      <c r="F15" s="58"/>
      <c r="G15" s="59"/>
      <c r="H15" s="60"/>
    </row>
    <row r="16" spans="2:28" ht="21" x14ac:dyDescent="0.35">
      <c r="B16" s="18" t="s">
        <v>12</v>
      </c>
      <c r="C16" s="19"/>
      <c r="D16" s="86">
        <v>0</v>
      </c>
      <c r="E16" s="87"/>
      <c r="F16" s="58"/>
      <c r="G16" s="59"/>
      <c r="H16" s="60"/>
    </row>
    <row r="17" spans="2:8" ht="21.75" thickBot="1" x14ac:dyDescent="0.3">
      <c r="B17" s="16" t="s">
        <v>13</v>
      </c>
      <c r="C17" s="21"/>
      <c r="D17" s="105">
        <v>10</v>
      </c>
      <c r="E17" s="106"/>
      <c r="F17" s="20"/>
      <c r="G17" s="55"/>
      <c r="H17" s="56"/>
    </row>
    <row r="18" spans="2:8" ht="20.25" thickTop="1" thickBot="1" x14ac:dyDescent="0.3">
      <c r="B18" s="107" t="str">
        <f>IF(SUM(C39:F40)&gt;0,"MASSE OU CENTRAGE HORS LIMITE-VOL NON POSSIBLE", "MASSE ET CENTRAGE OK")</f>
        <v>MASSE ET CENTRAGE OK</v>
      </c>
      <c r="C18" s="108"/>
      <c r="D18" s="108"/>
      <c r="E18" s="108"/>
      <c r="F18" s="108"/>
      <c r="G18" s="108"/>
      <c r="H18" s="109"/>
    </row>
    <row r="19" spans="2:8" ht="23.25" thickTop="1" x14ac:dyDescent="0.45">
      <c r="B19" s="110" t="s">
        <v>14</v>
      </c>
      <c r="C19" s="111"/>
      <c r="D19" s="111"/>
      <c r="E19" s="111"/>
      <c r="F19" s="111"/>
      <c r="G19" s="111"/>
      <c r="H19" s="112"/>
    </row>
    <row r="20" spans="2:8" x14ac:dyDescent="0.25">
      <c r="B20" s="22"/>
      <c r="C20" s="23"/>
      <c r="D20" s="23"/>
      <c r="E20" s="23"/>
      <c r="F20" s="23"/>
      <c r="G20" s="23"/>
      <c r="H20" s="24"/>
    </row>
    <row r="21" spans="2:8" x14ac:dyDescent="0.25">
      <c r="B21" s="25"/>
      <c r="C21" s="2"/>
      <c r="D21" s="2"/>
      <c r="E21" s="2"/>
      <c r="F21" s="2"/>
      <c r="G21" s="2"/>
      <c r="H21" s="26"/>
    </row>
    <row r="22" spans="2:8" x14ac:dyDescent="0.25">
      <c r="B22" s="25"/>
      <c r="C22" s="2"/>
      <c r="D22" s="2"/>
      <c r="E22" s="2"/>
      <c r="F22" s="2"/>
      <c r="G22" s="2"/>
      <c r="H22" s="26"/>
    </row>
    <row r="23" spans="2:8" x14ac:dyDescent="0.25">
      <c r="B23" s="25"/>
      <c r="C23" s="2"/>
      <c r="D23" s="2"/>
      <c r="E23" s="2"/>
      <c r="F23" s="2"/>
      <c r="G23" s="2"/>
      <c r="H23" s="26"/>
    </row>
    <row r="24" spans="2:8" x14ac:dyDescent="0.25">
      <c r="B24" s="25"/>
      <c r="C24" s="2"/>
      <c r="D24" s="2"/>
      <c r="E24" s="2"/>
      <c r="F24" s="2"/>
      <c r="G24" s="2"/>
      <c r="H24" s="26"/>
    </row>
    <row r="25" spans="2:8" x14ac:dyDescent="0.25">
      <c r="B25" s="27" t="s">
        <v>15</v>
      </c>
      <c r="C25" s="2"/>
      <c r="D25" s="2"/>
      <c r="E25" s="2"/>
      <c r="F25" s="2"/>
      <c r="G25" s="2"/>
      <c r="H25" s="26"/>
    </row>
    <row r="26" spans="2:8" x14ac:dyDescent="0.25">
      <c r="B26" s="113" t="s">
        <v>16</v>
      </c>
      <c r="C26" s="114"/>
      <c r="D26" s="114"/>
      <c r="E26" s="114"/>
      <c r="F26" s="114"/>
      <c r="G26" s="115" t="s">
        <v>17</v>
      </c>
      <c r="H26" s="116"/>
    </row>
    <row r="27" spans="2:8" x14ac:dyDescent="0.25">
      <c r="B27" s="28">
        <f>D9</f>
        <v>0.78</v>
      </c>
      <c r="C27" s="29">
        <f>D9</f>
        <v>0.78</v>
      </c>
      <c r="D27" s="30">
        <f>D10</f>
        <v>0.94299999999999995</v>
      </c>
      <c r="E27" s="30">
        <f>D11</f>
        <v>1.0469999999999999</v>
      </c>
      <c r="F27" s="30">
        <f>D11</f>
        <v>1.0469999999999999</v>
      </c>
      <c r="G27" s="31">
        <f>F50</f>
        <v>0.89087367652427885</v>
      </c>
      <c r="H27" s="32">
        <f>F58</f>
        <v>0.87621495327102794</v>
      </c>
    </row>
    <row r="28" spans="2:8" x14ac:dyDescent="0.25">
      <c r="B28" s="28">
        <f>D8</f>
        <v>574</v>
      </c>
      <c r="C28" s="29">
        <v>850</v>
      </c>
      <c r="D28" s="29">
        <f>G10</f>
        <v>980</v>
      </c>
      <c r="E28" s="29">
        <f>G10</f>
        <v>980</v>
      </c>
      <c r="F28" s="29">
        <f>D8</f>
        <v>574</v>
      </c>
      <c r="G28" s="33"/>
      <c r="H28" s="34"/>
    </row>
    <row r="29" spans="2:8" x14ac:dyDescent="0.25">
      <c r="B29" s="25"/>
      <c r="C29" s="2"/>
      <c r="D29" s="2"/>
      <c r="E29" s="2"/>
      <c r="F29" s="2"/>
      <c r="G29" s="33">
        <f>D50</f>
        <v>876.48</v>
      </c>
      <c r="H29" s="34">
        <f>D58</f>
        <v>749</v>
      </c>
    </row>
    <row r="30" spans="2:8" x14ac:dyDescent="0.25">
      <c r="B30" s="25"/>
      <c r="C30" s="2"/>
      <c r="D30" s="2"/>
      <c r="E30" s="2"/>
      <c r="F30" s="2"/>
      <c r="G30" s="2"/>
      <c r="H30" s="26"/>
    </row>
    <row r="31" spans="2:8" x14ac:dyDescent="0.25">
      <c r="B31" s="25"/>
      <c r="C31" s="35" t="s">
        <v>18</v>
      </c>
      <c r="D31" s="2"/>
      <c r="E31" s="2"/>
      <c r="F31" s="2"/>
      <c r="G31" s="2"/>
      <c r="H31" s="26"/>
    </row>
    <row r="32" spans="2:8" x14ac:dyDescent="0.25">
      <c r="B32" s="25"/>
      <c r="C32" s="2" t="s">
        <v>19</v>
      </c>
      <c r="D32" s="2">
        <f>(D28-C28)/(D10-D9)</f>
        <v>797.54601226993907</v>
      </c>
      <c r="E32" s="2"/>
      <c r="F32" s="33"/>
      <c r="G32" s="2"/>
      <c r="H32" s="26"/>
    </row>
    <row r="33" spans="2:14" x14ac:dyDescent="0.25">
      <c r="B33" s="25"/>
      <c r="C33" s="2" t="s">
        <v>20</v>
      </c>
      <c r="D33" s="2">
        <f>C28-D32*C27</f>
        <v>227.91411042944753</v>
      </c>
      <c r="E33" s="2"/>
      <c r="F33" s="2"/>
      <c r="G33" s="2"/>
      <c r="H33" s="26"/>
    </row>
    <row r="34" spans="2:14" x14ac:dyDescent="0.25">
      <c r="B34" s="25"/>
      <c r="C34" s="2"/>
      <c r="D34" s="2"/>
      <c r="E34" s="2"/>
      <c r="F34" s="2"/>
      <c r="G34" s="2"/>
      <c r="H34" s="26"/>
    </row>
    <row r="35" spans="2:14" x14ac:dyDescent="0.25">
      <c r="B35" s="25"/>
      <c r="C35" s="2"/>
      <c r="D35" s="2"/>
      <c r="E35" s="2"/>
      <c r="F35" s="2"/>
      <c r="G35" s="2"/>
      <c r="H35" s="26"/>
    </row>
    <row r="36" spans="2:14" x14ac:dyDescent="0.25">
      <c r="B36" s="25"/>
      <c r="C36" s="2"/>
      <c r="D36" s="2"/>
      <c r="E36" s="2"/>
      <c r="F36" s="2"/>
      <c r="G36" s="2"/>
      <c r="H36" s="26"/>
    </row>
    <row r="37" spans="2:14" x14ac:dyDescent="0.25">
      <c r="B37" s="25"/>
      <c r="C37" s="35" t="s">
        <v>21</v>
      </c>
      <c r="D37" s="2"/>
      <c r="E37" s="2"/>
      <c r="F37" s="2"/>
      <c r="G37" s="2"/>
      <c r="H37" s="26"/>
    </row>
    <row r="38" spans="2:14" x14ac:dyDescent="0.25">
      <c r="B38" s="25"/>
      <c r="C38" s="2" t="s">
        <v>22</v>
      </c>
      <c r="D38" s="2" t="s">
        <v>23</v>
      </c>
      <c r="E38" s="2" t="s">
        <v>24</v>
      </c>
      <c r="F38" s="36" t="s">
        <v>25</v>
      </c>
      <c r="G38" s="2"/>
      <c r="H38" s="26"/>
    </row>
    <row r="39" spans="2:14" x14ac:dyDescent="0.25">
      <c r="B39" s="27" t="s">
        <v>26</v>
      </c>
      <c r="C39" s="22">
        <f>IF(D50&gt;G10,1,0)</f>
        <v>0</v>
      </c>
      <c r="D39" s="23">
        <f>IF(F50&gt;D11,1,0)</f>
        <v>0</v>
      </c>
      <c r="E39" s="23">
        <f>IF(F50&lt;D9,1,0)</f>
        <v>0</v>
      </c>
      <c r="F39" s="37">
        <f>IF(AND(F50&lt;D10,D50&gt;(F50*D32+D33)),1,0)</f>
        <v>0</v>
      </c>
      <c r="G39" s="2"/>
      <c r="H39" s="26"/>
    </row>
    <row r="40" spans="2:14" x14ac:dyDescent="0.25">
      <c r="B40" s="27" t="s">
        <v>27</v>
      </c>
      <c r="C40" s="38">
        <f>IF(D58&gt;G10,1,0)</f>
        <v>0</v>
      </c>
      <c r="D40" s="39">
        <f>IF(F58&gt;D11,1,0)</f>
        <v>0</v>
      </c>
      <c r="E40" s="39">
        <f>IF(F58&lt;D9,1,0)</f>
        <v>0</v>
      </c>
      <c r="F40" s="40">
        <f>IF(AND(F58&lt;D11,D58&gt;(F58*D32+D33)),1,0)</f>
        <v>0</v>
      </c>
      <c r="G40" s="2"/>
      <c r="H40" s="26"/>
    </row>
    <row r="41" spans="2:14" x14ac:dyDescent="0.25">
      <c r="B41" s="38"/>
      <c r="C41" s="39"/>
      <c r="D41" s="39"/>
      <c r="E41" s="39"/>
      <c r="F41" s="39"/>
      <c r="G41" s="39"/>
      <c r="H41" s="41"/>
    </row>
    <row r="42" spans="2:14" ht="22.5" x14ac:dyDescent="0.45">
      <c r="B42" s="81" t="s">
        <v>28</v>
      </c>
      <c r="C42" s="82"/>
      <c r="D42" s="82"/>
      <c r="E42" s="82"/>
      <c r="F42" s="82"/>
      <c r="G42" s="82"/>
      <c r="H42" s="83"/>
    </row>
    <row r="43" spans="2:14" ht="22.5" x14ac:dyDescent="0.45">
      <c r="B43" s="110" t="s">
        <v>29</v>
      </c>
      <c r="C43" s="111"/>
      <c r="D43" s="111"/>
      <c r="E43" s="111"/>
      <c r="F43" s="111"/>
      <c r="G43" s="111"/>
      <c r="H43" s="112"/>
    </row>
    <row r="44" spans="2:14" ht="18.75" x14ac:dyDescent="0.3">
      <c r="B44" s="10"/>
      <c r="C44" s="11"/>
      <c r="D44" s="90" t="s">
        <v>30</v>
      </c>
      <c r="E44" s="90"/>
      <c r="F44" s="57" t="s">
        <v>31</v>
      </c>
      <c r="G44" s="90" t="s">
        <v>38</v>
      </c>
      <c r="H44" s="91"/>
    </row>
    <row r="45" spans="2:14" ht="15" customHeight="1" x14ac:dyDescent="0.3">
      <c r="B45" s="43" t="s">
        <v>32</v>
      </c>
      <c r="C45" s="8"/>
      <c r="D45" s="117">
        <f>D8</f>
        <v>574</v>
      </c>
      <c r="E45" s="117"/>
      <c r="F45" s="44">
        <f>G8</f>
        <v>0.86499999999999999</v>
      </c>
      <c r="G45" s="103">
        <f>G9</f>
        <v>496.51</v>
      </c>
      <c r="H45" s="104"/>
    </row>
    <row r="46" spans="2:14" ht="18.75" x14ac:dyDescent="0.3">
      <c r="B46" s="43" t="s">
        <v>33</v>
      </c>
      <c r="C46" s="8"/>
      <c r="D46" s="88">
        <f>D13+D14</f>
        <v>160</v>
      </c>
      <c r="E46" s="88"/>
      <c r="F46" s="45">
        <v>0.85699999999999998</v>
      </c>
      <c r="G46" s="103">
        <f>D46*F46</f>
        <v>137.12</v>
      </c>
      <c r="H46" s="104"/>
    </row>
    <row r="47" spans="2:14" ht="18.75" x14ac:dyDescent="0.3">
      <c r="B47" s="43" t="s">
        <v>34</v>
      </c>
      <c r="C47" s="8"/>
      <c r="D47" s="88">
        <f>D15+D16</f>
        <v>0</v>
      </c>
      <c r="E47" s="88"/>
      <c r="F47" s="45">
        <v>1.7769999999999999</v>
      </c>
      <c r="G47" s="103">
        <f t="shared" ref="G47:G48" si="0">D47*F47</f>
        <v>0</v>
      </c>
      <c r="H47" s="104"/>
      <c r="N47" s="54"/>
    </row>
    <row r="48" spans="2:14" ht="18.75" x14ac:dyDescent="0.3">
      <c r="B48" s="43" t="s">
        <v>49</v>
      </c>
      <c r="C48" s="8"/>
      <c r="D48" s="88">
        <f>G13*0.72</f>
        <v>132.47999999999999</v>
      </c>
      <c r="E48" s="88"/>
      <c r="F48" s="45">
        <v>0.97699999999999998</v>
      </c>
      <c r="G48" s="103">
        <f t="shared" si="0"/>
        <v>129.43295999999998</v>
      </c>
      <c r="H48" s="104"/>
    </row>
    <row r="49" spans="2:10" ht="18.75" x14ac:dyDescent="0.3">
      <c r="B49" s="43" t="s">
        <v>36</v>
      </c>
      <c r="C49" s="8"/>
      <c r="D49" s="88">
        <f>D17</f>
        <v>10</v>
      </c>
      <c r="E49" s="88"/>
      <c r="F49" s="45">
        <v>1.7769999999999999</v>
      </c>
      <c r="G49" s="103">
        <f>D49*F49</f>
        <v>17.77</v>
      </c>
      <c r="H49" s="104"/>
    </row>
    <row r="50" spans="2:10" ht="18.75" x14ac:dyDescent="0.3">
      <c r="B50" s="46" t="s">
        <v>37</v>
      </c>
      <c r="C50" s="47"/>
      <c r="D50" s="119">
        <f>SUM(D45:E49)</f>
        <v>876.48</v>
      </c>
      <c r="E50" s="119"/>
      <c r="F50" s="48">
        <f>G50/D50</f>
        <v>0.89087367652427885</v>
      </c>
      <c r="G50" s="120">
        <f>SUM(G45:G49)</f>
        <v>780.83295999999996</v>
      </c>
      <c r="H50" s="121"/>
    </row>
    <row r="51" spans="2:10" ht="22.5" x14ac:dyDescent="0.45">
      <c r="B51" s="110" t="s">
        <v>53</v>
      </c>
      <c r="C51" s="111"/>
      <c r="D51" s="111"/>
      <c r="E51" s="111"/>
      <c r="F51" s="111"/>
      <c r="G51" s="111"/>
      <c r="H51" s="112"/>
    </row>
    <row r="52" spans="2:10" ht="18.75" x14ac:dyDescent="0.3">
      <c r="B52" s="49"/>
      <c r="C52" s="50"/>
      <c r="D52" s="122" t="s">
        <v>30</v>
      </c>
      <c r="E52" s="122"/>
      <c r="F52" s="61" t="s">
        <v>31</v>
      </c>
      <c r="G52" s="122" t="s">
        <v>38</v>
      </c>
      <c r="H52" s="123"/>
    </row>
    <row r="53" spans="2:10" ht="18.75" x14ac:dyDescent="0.3">
      <c r="B53" s="43" t="s">
        <v>32</v>
      </c>
      <c r="C53" s="8"/>
      <c r="D53" s="118">
        <f>D8</f>
        <v>574</v>
      </c>
      <c r="E53" s="118"/>
      <c r="F53" s="44">
        <f>G8</f>
        <v>0.86499999999999999</v>
      </c>
      <c r="G53" s="103">
        <f>G9</f>
        <v>496.51</v>
      </c>
      <c r="H53" s="104"/>
    </row>
    <row r="54" spans="2:10" ht="18.75" x14ac:dyDescent="0.3">
      <c r="B54" s="43" t="s">
        <v>33</v>
      </c>
      <c r="C54" s="8"/>
      <c r="D54" s="88">
        <f>D13+D14</f>
        <v>160</v>
      </c>
      <c r="E54" s="88"/>
      <c r="F54" s="45">
        <v>0.85699999999999998</v>
      </c>
      <c r="G54" s="103">
        <f>D54*F54</f>
        <v>137.12</v>
      </c>
      <c r="H54" s="104"/>
    </row>
    <row r="55" spans="2:10" ht="18.75" x14ac:dyDescent="0.3">
      <c r="B55" s="43" t="s">
        <v>34</v>
      </c>
      <c r="C55" s="8"/>
      <c r="D55" s="88">
        <f>D15+D16</f>
        <v>0</v>
      </c>
      <c r="E55" s="88"/>
      <c r="F55" s="45">
        <v>1.7769999999999999</v>
      </c>
      <c r="G55" s="103">
        <f t="shared" ref="G55:G56" si="1">D55*F55</f>
        <v>0</v>
      </c>
      <c r="H55" s="104"/>
    </row>
    <row r="56" spans="2:10" ht="18.75" x14ac:dyDescent="0.3">
      <c r="B56" s="43" t="s">
        <v>49</v>
      </c>
      <c r="C56" s="8"/>
      <c r="D56" s="118">
        <v>5</v>
      </c>
      <c r="E56" s="118"/>
      <c r="F56" s="45">
        <v>0.97699999999999998</v>
      </c>
      <c r="G56" s="103">
        <f t="shared" si="1"/>
        <v>4.8849999999999998</v>
      </c>
      <c r="H56" s="104"/>
    </row>
    <row r="57" spans="2:10" ht="18.75" x14ac:dyDescent="0.3">
      <c r="B57" s="43" t="s">
        <v>36</v>
      </c>
      <c r="C57" s="8"/>
      <c r="D57" s="118">
        <f>D17</f>
        <v>10</v>
      </c>
      <c r="E57" s="118"/>
      <c r="F57" s="45">
        <v>1.7769999999999999</v>
      </c>
      <c r="G57" s="103">
        <f>D57*F57</f>
        <v>17.77</v>
      </c>
      <c r="H57" s="104"/>
    </row>
    <row r="58" spans="2:10" ht="18.75" x14ac:dyDescent="0.3">
      <c r="B58" s="46" t="s">
        <v>37</v>
      </c>
      <c r="C58" s="47"/>
      <c r="D58" s="124">
        <f>SUM(D53:E57)</f>
        <v>749</v>
      </c>
      <c r="E58" s="124"/>
      <c r="F58" s="52">
        <f>G58/D58</f>
        <v>0.87621495327102794</v>
      </c>
      <c r="G58" s="120">
        <f>SUM(G53:G57)</f>
        <v>656.28499999999997</v>
      </c>
      <c r="H58" s="121"/>
      <c r="J58" s="53"/>
    </row>
  </sheetData>
  <sheetProtection password="8F55" sheet="1" objects="1" scenarios="1" selectLockedCells="1"/>
  <mergeCells count="54">
    <mergeCell ref="D57:E57"/>
    <mergeCell ref="G57:H57"/>
    <mergeCell ref="D58:E58"/>
    <mergeCell ref="G58:H58"/>
    <mergeCell ref="D54:E54"/>
    <mergeCell ref="G54:H54"/>
    <mergeCell ref="D55:E55"/>
    <mergeCell ref="G55:H55"/>
    <mergeCell ref="D56:E56"/>
    <mergeCell ref="G56:H56"/>
    <mergeCell ref="D53:E53"/>
    <mergeCell ref="G53:H53"/>
    <mergeCell ref="D47:E47"/>
    <mergeCell ref="G47:H47"/>
    <mergeCell ref="D48:E48"/>
    <mergeCell ref="G48:H48"/>
    <mergeCell ref="D49:E49"/>
    <mergeCell ref="G49:H49"/>
    <mergeCell ref="D50:E50"/>
    <mergeCell ref="G50:H50"/>
    <mergeCell ref="B51:H51"/>
    <mergeCell ref="D52:E52"/>
    <mergeCell ref="G52:H52"/>
    <mergeCell ref="D46:E46"/>
    <mergeCell ref="G46:H46"/>
    <mergeCell ref="D17:E17"/>
    <mergeCell ref="B18:H18"/>
    <mergeCell ref="B19:H19"/>
    <mergeCell ref="B26:F26"/>
    <mergeCell ref="G26:H26"/>
    <mergeCell ref="B42:H42"/>
    <mergeCell ref="B43:H43"/>
    <mergeCell ref="D44:E44"/>
    <mergeCell ref="G44:H44"/>
    <mergeCell ref="D45:E45"/>
    <mergeCell ref="G45:H45"/>
    <mergeCell ref="D16:E16"/>
    <mergeCell ref="D9:E9"/>
    <mergeCell ref="G9:H9"/>
    <mergeCell ref="D10:E10"/>
    <mergeCell ref="G10:H10"/>
    <mergeCell ref="D11:E11"/>
    <mergeCell ref="F11:H11"/>
    <mergeCell ref="B12:H12"/>
    <mergeCell ref="D13:E13"/>
    <mergeCell ref="G13:H13"/>
    <mergeCell ref="D14:E14"/>
    <mergeCell ref="D15:E15"/>
    <mergeCell ref="B4:H4"/>
    <mergeCell ref="B5:H5"/>
    <mergeCell ref="B6:H6"/>
    <mergeCell ref="B7:H7"/>
    <mergeCell ref="D8:E8"/>
    <mergeCell ref="G8:H8"/>
  </mergeCells>
  <conditionalFormatting sqref="B18:H18">
    <cfRule type="expression" dxfId="50" priority="6">
      <formula>IF(SUM($C$39:$F$40)&gt;0,TRUE,FALSE)</formula>
    </cfRule>
  </conditionalFormatting>
  <conditionalFormatting sqref="D50:E50 D58:E58">
    <cfRule type="cellIs" dxfId="49" priority="5" operator="between">
      <formula>$D$8</formula>
      <formula>$G$10</formula>
    </cfRule>
  </conditionalFormatting>
  <conditionalFormatting sqref="F50 F58">
    <cfRule type="cellIs" dxfId="48" priority="4" operator="between">
      <formula>$D$9</formula>
      <formula>$D$11</formula>
    </cfRule>
  </conditionalFormatting>
  <conditionalFormatting sqref="D50:E50">
    <cfRule type="expression" dxfId="47" priority="3">
      <formula>IF($D$50&gt;$F$50*$D$32+$D$33,TRUE,FALSE)</formula>
    </cfRule>
  </conditionalFormatting>
  <conditionalFormatting sqref="D58:E58">
    <cfRule type="expression" dxfId="46" priority="2">
      <formula>IF($D$58&gt;$F$58*$D$32+$D$33,TRUE,FALSE)</formula>
    </cfRule>
  </conditionalFormatting>
  <conditionalFormatting sqref="B18:H18">
    <cfRule type="expression" dxfId="45" priority="1">
      <formula>IF(SUM($C$39:$F$40)&gt;0,TRUE,FALSE)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58"/>
  <sheetViews>
    <sheetView showGridLines="0" zoomScale="115" zoomScaleNormal="115" zoomScalePageLayoutView="115" workbookViewId="0">
      <selection activeCell="D13" sqref="D13:E13"/>
    </sheetView>
  </sheetViews>
  <sheetFormatPr baseColWidth="10" defaultColWidth="10.85546875" defaultRowHeight="15" x14ac:dyDescent="0.25"/>
  <cols>
    <col min="1" max="1" width="10.85546875" style="1"/>
    <col min="2" max="2" width="19" style="1" customWidth="1"/>
    <col min="3" max="3" width="17" style="1" customWidth="1"/>
    <col min="4" max="5" width="10.28515625" style="1" customWidth="1"/>
    <col min="6" max="6" width="35.85546875" style="1" bestFit="1" customWidth="1"/>
    <col min="7" max="8" width="10.28515625" style="1" customWidth="1"/>
    <col min="9" max="11" width="10.85546875" style="1"/>
    <col min="12" max="18" width="11.42578125" style="1" customWidth="1"/>
    <col min="19" max="16384" width="10.85546875" style="1"/>
  </cols>
  <sheetData>
    <row r="4" spans="2:28" ht="22.5" customHeight="1" x14ac:dyDescent="0.5">
      <c r="B4" s="72" t="s">
        <v>0</v>
      </c>
      <c r="C4" s="73"/>
      <c r="D4" s="73"/>
      <c r="E4" s="73"/>
      <c r="F4" s="73"/>
      <c r="G4" s="73"/>
      <c r="H4" s="74"/>
    </row>
    <row r="5" spans="2:28" ht="36.75" customHeight="1" x14ac:dyDescent="0.8">
      <c r="B5" s="75" t="s">
        <v>63</v>
      </c>
      <c r="C5" s="76"/>
      <c r="D5" s="76"/>
      <c r="E5" s="76"/>
      <c r="F5" s="76"/>
      <c r="G5" s="76"/>
      <c r="H5" s="77"/>
    </row>
    <row r="6" spans="2:28" x14ac:dyDescent="0.25">
      <c r="B6" s="78"/>
      <c r="C6" s="79"/>
      <c r="D6" s="79"/>
      <c r="E6" s="79"/>
      <c r="F6" s="79"/>
      <c r="G6" s="79"/>
      <c r="H6" s="80"/>
    </row>
    <row r="7" spans="2:28" ht="22.5" x14ac:dyDescent="0.45">
      <c r="B7" s="81" t="s">
        <v>64</v>
      </c>
      <c r="C7" s="82"/>
      <c r="D7" s="82"/>
      <c r="E7" s="82"/>
      <c r="F7" s="82"/>
      <c r="G7" s="82"/>
      <c r="H7" s="83"/>
      <c r="V7" s="2"/>
      <c r="W7" s="2"/>
      <c r="X7" s="2"/>
      <c r="Y7" s="2"/>
      <c r="Z7" s="2"/>
      <c r="AA7" s="2"/>
      <c r="AB7" s="2"/>
    </row>
    <row r="8" spans="2:28" ht="18.75" x14ac:dyDescent="0.3">
      <c r="B8" s="3" t="s">
        <v>1</v>
      </c>
      <c r="C8" s="4"/>
      <c r="D8" s="84">
        <v>567</v>
      </c>
      <c r="E8" s="85"/>
      <c r="F8" s="5" t="s">
        <v>2</v>
      </c>
      <c r="G8" s="84">
        <v>0.79600000000000004</v>
      </c>
      <c r="H8" s="85"/>
    </row>
    <row r="9" spans="2:28" ht="18.75" x14ac:dyDescent="0.3">
      <c r="B9" s="6" t="s">
        <v>3</v>
      </c>
      <c r="C9" s="7"/>
      <c r="D9" s="88">
        <v>0.78</v>
      </c>
      <c r="E9" s="89"/>
      <c r="F9" s="8" t="s">
        <v>4</v>
      </c>
      <c r="G9" s="88">
        <v>451.27800000000002</v>
      </c>
      <c r="H9" s="89"/>
    </row>
    <row r="10" spans="2:28" ht="18.75" x14ac:dyDescent="0.3">
      <c r="B10" s="6" t="s">
        <v>5</v>
      </c>
      <c r="C10" s="7"/>
      <c r="D10" s="88">
        <v>0.94</v>
      </c>
      <c r="E10" s="89"/>
      <c r="F10" s="9" t="s">
        <v>6</v>
      </c>
      <c r="G10" s="90">
        <v>980</v>
      </c>
      <c r="H10" s="91"/>
    </row>
    <row r="11" spans="2:28" ht="18.75" x14ac:dyDescent="0.3">
      <c r="B11" s="10" t="s">
        <v>7</v>
      </c>
      <c r="C11" s="11"/>
      <c r="D11" s="92">
        <v>1.05</v>
      </c>
      <c r="E11" s="93"/>
      <c r="F11" s="94"/>
      <c r="G11" s="95"/>
      <c r="H11" s="96"/>
    </row>
    <row r="12" spans="2:28" ht="22.5" x14ac:dyDescent="0.45">
      <c r="B12" s="81" t="s">
        <v>8</v>
      </c>
      <c r="C12" s="82"/>
      <c r="D12" s="82"/>
      <c r="E12" s="82"/>
      <c r="F12" s="82"/>
      <c r="G12" s="82"/>
      <c r="H12" s="83"/>
    </row>
    <row r="13" spans="2:28" ht="21" x14ac:dyDescent="0.35">
      <c r="B13" s="12" t="s">
        <v>9</v>
      </c>
      <c r="C13" s="13"/>
      <c r="D13" s="97">
        <v>80</v>
      </c>
      <c r="E13" s="98"/>
      <c r="F13" s="12" t="s">
        <v>54</v>
      </c>
      <c r="G13" s="99">
        <v>184</v>
      </c>
      <c r="H13" s="100"/>
    </row>
    <row r="14" spans="2:28" ht="21" x14ac:dyDescent="0.35">
      <c r="B14" s="14" t="s">
        <v>10</v>
      </c>
      <c r="C14" s="15"/>
      <c r="D14" s="101">
        <v>80</v>
      </c>
      <c r="E14" s="102"/>
      <c r="F14" s="64"/>
      <c r="G14" s="65"/>
      <c r="H14" s="66"/>
    </row>
    <row r="15" spans="2:28" ht="21" x14ac:dyDescent="0.35">
      <c r="B15" s="14" t="s">
        <v>11</v>
      </c>
      <c r="C15" s="17"/>
      <c r="D15" s="101">
        <v>0</v>
      </c>
      <c r="E15" s="102"/>
      <c r="F15" s="64"/>
      <c r="G15" s="65"/>
      <c r="H15" s="66"/>
    </row>
    <row r="16" spans="2:28" ht="21" x14ac:dyDescent="0.35">
      <c r="B16" s="18" t="s">
        <v>12</v>
      </c>
      <c r="C16" s="19"/>
      <c r="D16" s="86">
        <v>0</v>
      </c>
      <c r="E16" s="87"/>
      <c r="F16" s="64"/>
      <c r="G16" s="65"/>
      <c r="H16" s="66"/>
    </row>
    <row r="17" spans="2:8" ht="21.75" thickBot="1" x14ac:dyDescent="0.3">
      <c r="B17" s="16" t="s">
        <v>13</v>
      </c>
      <c r="C17" s="21"/>
      <c r="D17" s="105">
        <v>10</v>
      </c>
      <c r="E17" s="106"/>
      <c r="F17" s="20"/>
      <c r="G17" s="55"/>
      <c r="H17" s="56"/>
    </row>
    <row r="18" spans="2:8" ht="20.25" thickTop="1" thickBot="1" x14ac:dyDescent="0.3">
      <c r="B18" s="107" t="str">
        <f>IF(SUM(C39:F40)&gt;0,"MASSE OU CENTRAGE HORS LIMITE-VOL NON POSSIBLE", "MASSE ET CENTRAGE OK")</f>
        <v>MASSE ET CENTRAGE OK</v>
      </c>
      <c r="C18" s="108"/>
      <c r="D18" s="108"/>
      <c r="E18" s="108"/>
      <c r="F18" s="108"/>
      <c r="G18" s="108"/>
      <c r="H18" s="109"/>
    </row>
    <row r="19" spans="2:8" ht="23.25" thickTop="1" x14ac:dyDescent="0.45">
      <c r="B19" s="110" t="s">
        <v>14</v>
      </c>
      <c r="C19" s="111"/>
      <c r="D19" s="111"/>
      <c r="E19" s="111"/>
      <c r="F19" s="111"/>
      <c r="G19" s="111"/>
      <c r="H19" s="112"/>
    </row>
    <row r="20" spans="2:8" x14ac:dyDescent="0.25">
      <c r="B20" s="22"/>
      <c r="C20" s="23"/>
      <c r="D20" s="23"/>
      <c r="E20" s="23"/>
      <c r="F20" s="23"/>
      <c r="G20" s="23"/>
      <c r="H20" s="24"/>
    </row>
    <row r="21" spans="2:8" x14ac:dyDescent="0.25">
      <c r="B21" s="25"/>
      <c r="C21" s="2"/>
      <c r="D21" s="2"/>
      <c r="E21" s="2"/>
      <c r="F21" s="2"/>
      <c r="G21" s="2"/>
      <c r="H21" s="26"/>
    </row>
    <row r="22" spans="2:8" x14ac:dyDescent="0.25">
      <c r="B22" s="25"/>
      <c r="C22" s="2"/>
      <c r="D22" s="2"/>
      <c r="E22" s="2"/>
      <c r="F22" s="2"/>
      <c r="G22" s="2"/>
      <c r="H22" s="26"/>
    </row>
    <row r="23" spans="2:8" x14ac:dyDescent="0.25">
      <c r="B23" s="25"/>
      <c r="C23" s="2"/>
      <c r="D23" s="2"/>
      <c r="E23" s="2"/>
      <c r="F23" s="2"/>
      <c r="G23" s="2"/>
      <c r="H23" s="26"/>
    </row>
    <row r="24" spans="2:8" x14ac:dyDescent="0.25">
      <c r="B24" s="25"/>
      <c r="C24" s="2"/>
      <c r="D24" s="2"/>
      <c r="E24" s="2"/>
      <c r="F24" s="2"/>
      <c r="G24" s="2"/>
      <c r="H24" s="26"/>
    </row>
    <row r="25" spans="2:8" x14ac:dyDescent="0.25">
      <c r="B25" s="27" t="s">
        <v>15</v>
      </c>
      <c r="C25" s="2"/>
      <c r="D25" s="2"/>
      <c r="E25" s="2"/>
      <c r="F25" s="2"/>
      <c r="G25" s="2"/>
      <c r="H25" s="26"/>
    </row>
    <row r="26" spans="2:8" x14ac:dyDescent="0.25">
      <c r="B26" s="113" t="s">
        <v>16</v>
      </c>
      <c r="C26" s="114"/>
      <c r="D26" s="114"/>
      <c r="E26" s="114"/>
      <c r="F26" s="114"/>
      <c r="G26" s="115" t="s">
        <v>17</v>
      </c>
      <c r="H26" s="116"/>
    </row>
    <row r="27" spans="2:8" x14ac:dyDescent="0.25">
      <c r="B27" s="28">
        <f>D9</f>
        <v>0.78</v>
      </c>
      <c r="C27" s="29">
        <f>D9</f>
        <v>0.78</v>
      </c>
      <c r="D27" s="30">
        <f>D10</f>
        <v>0.94</v>
      </c>
      <c r="E27" s="30">
        <f>D11</f>
        <v>1.05</v>
      </c>
      <c r="F27" s="30">
        <f>D11</f>
        <v>1.05</v>
      </c>
      <c r="G27" s="31">
        <f>F50</f>
        <v>0.88400441643281047</v>
      </c>
      <c r="H27" s="32">
        <f>F58</f>
        <v>0.85256469002695423</v>
      </c>
    </row>
    <row r="28" spans="2:8" x14ac:dyDescent="0.25">
      <c r="B28" s="28">
        <f>D8</f>
        <v>567</v>
      </c>
      <c r="C28" s="29">
        <v>850</v>
      </c>
      <c r="D28" s="29">
        <f>G10</f>
        <v>980</v>
      </c>
      <c r="E28" s="29">
        <f>G10</f>
        <v>980</v>
      </c>
      <c r="F28" s="29">
        <f>D8</f>
        <v>567</v>
      </c>
      <c r="G28" s="33"/>
      <c r="H28" s="34"/>
    </row>
    <row r="29" spans="2:8" x14ac:dyDescent="0.25">
      <c r="B29" s="25"/>
      <c r="C29" s="2"/>
      <c r="D29" s="2"/>
      <c r="E29" s="2"/>
      <c r="F29" s="2"/>
      <c r="G29" s="33">
        <f>D50</f>
        <v>869.48</v>
      </c>
      <c r="H29" s="34">
        <f>D58</f>
        <v>742</v>
      </c>
    </row>
    <row r="30" spans="2:8" x14ac:dyDescent="0.25">
      <c r="B30" s="25"/>
      <c r="C30" s="2"/>
      <c r="D30" s="2"/>
      <c r="E30" s="2"/>
      <c r="F30" s="2"/>
      <c r="G30" s="2"/>
      <c r="H30" s="26"/>
    </row>
    <row r="31" spans="2:8" x14ac:dyDescent="0.25">
      <c r="B31" s="25"/>
      <c r="C31" s="35" t="s">
        <v>18</v>
      </c>
      <c r="D31" s="2"/>
      <c r="E31" s="2"/>
      <c r="F31" s="2"/>
      <c r="G31" s="2"/>
      <c r="H31" s="26"/>
    </row>
    <row r="32" spans="2:8" x14ac:dyDescent="0.25">
      <c r="B32" s="25"/>
      <c r="C32" s="2" t="s">
        <v>19</v>
      </c>
      <c r="D32" s="2">
        <f>(D28-C28)/(D10-D9)</f>
        <v>812.50000000000045</v>
      </c>
      <c r="E32" s="2"/>
      <c r="F32" s="33"/>
      <c r="G32" s="2"/>
      <c r="H32" s="26"/>
    </row>
    <row r="33" spans="2:14" x14ac:dyDescent="0.25">
      <c r="B33" s="25"/>
      <c r="C33" s="2" t="s">
        <v>20</v>
      </c>
      <c r="D33" s="2">
        <f>C28-D32*C27</f>
        <v>216.24999999999966</v>
      </c>
      <c r="E33" s="2"/>
      <c r="F33" s="2"/>
      <c r="G33" s="2"/>
      <c r="H33" s="26"/>
    </row>
    <row r="34" spans="2:14" x14ac:dyDescent="0.25">
      <c r="B34" s="25"/>
      <c r="C34" s="2"/>
      <c r="D34" s="2"/>
      <c r="E34" s="2"/>
      <c r="F34" s="2"/>
      <c r="G34" s="2"/>
      <c r="H34" s="26"/>
    </row>
    <row r="35" spans="2:14" x14ac:dyDescent="0.25">
      <c r="B35" s="25"/>
      <c r="C35" s="2"/>
      <c r="D35" s="2"/>
      <c r="E35" s="2"/>
      <c r="F35" s="2"/>
      <c r="G35" s="2"/>
      <c r="H35" s="26"/>
    </row>
    <row r="36" spans="2:14" x14ac:dyDescent="0.25">
      <c r="B36" s="25"/>
      <c r="C36" s="2"/>
      <c r="D36" s="2"/>
      <c r="E36" s="2"/>
      <c r="F36" s="2"/>
      <c r="G36" s="2"/>
      <c r="H36" s="26"/>
    </row>
    <row r="37" spans="2:14" x14ac:dyDescent="0.25">
      <c r="B37" s="25"/>
      <c r="C37" s="35" t="s">
        <v>21</v>
      </c>
      <c r="D37" s="2"/>
      <c r="E37" s="2"/>
      <c r="F37" s="2"/>
      <c r="G37" s="2"/>
      <c r="H37" s="26"/>
    </row>
    <row r="38" spans="2:14" x14ac:dyDescent="0.25">
      <c r="B38" s="25"/>
      <c r="C38" s="2" t="s">
        <v>22</v>
      </c>
      <c r="D38" s="2" t="s">
        <v>23</v>
      </c>
      <c r="E38" s="2" t="s">
        <v>24</v>
      </c>
      <c r="F38" s="36" t="s">
        <v>25</v>
      </c>
      <c r="G38" s="2"/>
      <c r="H38" s="26"/>
    </row>
    <row r="39" spans="2:14" x14ac:dyDescent="0.25">
      <c r="B39" s="27" t="s">
        <v>26</v>
      </c>
      <c r="C39" s="22">
        <f>IF(D50&gt;G10,1,0)</f>
        <v>0</v>
      </c>
      <c r="D39" s="23">
        <f>IF(F50&gt;D11,1,0)</f>
        <v>0</v>
      </c>
      <c r="E39" s="23">
        <f>IF(F50&lt;D9,1,0)</f>
        <v>0</v>
      </c>
      <c r="F39" s="37">
        <f>IF(AND(F50&lt;D10,D50&gt;(F50*D32+D33)),1,0)</f>
        <v>0</v>
      </c>
      <c r="G39" s="2"/>
      <c r="H39" s="26"/>
    </row>
    <row r="40" spans="2:14" x14ac:dyDescent="0.25">
      <c r="B40" s="27" t="s">
        <v>27</v>
      </c>
      <c r="C40" s="38">
        <f>IF(D58&gt;G10,1,0)</f>
        <v>0</v>
      </c>
      <c r="D40" s="39">
        <f>IF(F58&gt;D11,1,0)</f>
        <v>0</v>
      </c>
      <c r="E40" s="39">
        <f>IF(F58&lt;D9,1,0)</f>
        <v>0</v>
      </c>
      <c r="F40" s="40">
        <f>IF(AND(F58&lt;D11,D58&gt;(F58*D32+D33)),1,0)</f>
        <v>0</v>
      </c>
      <c r="G40" s="2"/>
      <c r="H40" s="26"/>
    </row>
    <row r="41" spans="2:14" x14ac:dyDescent="0.25">
      <c r="B41" s="38"/>
      <c r="C41" s="39"/>
      <c r="D41" s="39"/>
      <c r="E41" s="39"/>
      <c r="F41" s="39"/>
      <c r="G41" s="39"/>
      <c r="H41" s="41"/>
    </row>
    <row r="42" spans="2:14" ht="22.5" x14ac:dyDescent="0.45">
      <c r="B42" s="81" t="s">
        <v>28</v>
      </c>
      <c r="C42" s="82"/>
      <c r="D42" s="82"/>
      <c r="E42" s="82"/>
      <c r="F42" s="82"/>
      <c r="G42" s="82"/>
      <c r="H42" s="83"/>
    </row>
    <row r="43" spans="2:14" ht="22.5" x14ac:dyDescent="0.45">
      <c r="B43" s="110" t="s">
        <v>29</v>
      </c>
      <c r="C43" s="111"/>
      <c r="D43" s="111"/>
      <c r="E43" s="111"/>
      <c r="F43" s="111"/>
      <c r="G43" s="111"/>
      <c r="H43" s="112"/>
    </row>
    <row r="44" spans="2:14" ht="18.75" x14ac:dyDescent="0.3">
      <c r="B44" s="10"/>
      <c r="C44" s="11"/>
      <c r="D44" s="90" t="s">
        <v>30</v>
      </c>
      <c r="E44" s="90"/>
      <c r="F44" s="63" t="s">
        <v>31</v>
      </c>
      <c r="G44" s="90" t="s">
        <v>38</v>
      </c>
      <c r="H44" s="91"/>
    </row>
    <row r="45" spans="2:14" ht="15" customHeight="1" x14ac:dyDescent="0.3">
      <c r="B45" s="43" t="s">
        <v>32</v>
      </c>
      <c r="C45" s="8"/>
      <c r="D45" s="117">
        <f>D8</f>
        <v>567</v>
      </c>
      <c r="E45" s="117"/>
      <c r="F45" s="44">
        <f>G8</f>
        <v>0.79600000000000004</v>
      </c>
      <c r="G45" s="103">
        <f>G9</f>
        <v>451.27800000000002</v>
      </c>
      <c r="H45" s="104"/>
    </row>
    <row r="46" spans="2:14" ht="18.75" x14ac:dyDescent="0.3">
      <c r="B46" s="43" t="s">
        <v>33</v>
      </c>
      <c r="C46" s="8"/>
      <c r="D46" s="88">
        <f>D13+D14</f>
        <v>160</v>
      </c>
      <c r="E46" s="88"/>
      <c r="F46" s="45">
        <v>0.94699999999999995</v>
      </c>
      <c r="G46" s="103">
        <f>D46*F46</f>
        <v>151.51999999999998</v>
      </c>
      <c r="H46" s="104"/>
    </row>
    <row r="47" spans="2:14" ht="18.75" x14ac:dyDescent="0.3">
      <c r="B47" s="43" t="s">
        <v>34</v>
      </c>
      <c r="C47" s="8"/>
      <c r="D47" s="88">
        <f>D15+D16</f>
        <v>0</v>
      </c>
      <c r="E47" s="88"/>
      <c r="F47" s="45">
        <v>1.7769999999999999</v>
      </c>
      <c r="G47" s="103">
        <f t="shared" ref="G47:G48" si="0">D47*F47</f>
        <v>0</v>
      </c>
      <c r="H47" s="104"/>
      <c r="N47" s="54"/>
    </row>
    <row r="48" spans="2:14" ht="18.75" x14ac:dyDescent="0.3">
      <c r="B48" s="43" t="s">
        <v>49</v>
      </c>
      <c r="C48" s="8"/>
      <c r="D48" s="88">
        <f>G13*0.72</f>
        <v>132.47999999999999</v>
      </c>
      <c r="E48" s="88"/>
      <c r="F48" s="45">
        <v>1.0669999999999999</v>
      </c>
      <c r="G48" s="103">
        <f t="shared" si="0"/>
        <v>141.35615999999999</v>
      </c>
      <c r="H48" s="104"/>
    </row>
    <row r="49" spans="2:10" ht="18.75" x14ac:dyDescent="0.3">
      <c r="B49" s="43" t="s">
        <v>36</v>
      </c>
      <c r="C49" s="8"/>
      <c r="D49" s="88">
        <f>D17</f>
        <v>10</v>
      </c>
      <c r="E49" s="88"/>
      <c r="F49" s="45">
        <v>2.4470000000000001</v>
      </c>
      <c r="G49" s="103">
        <f>D49*F49</f>
        <v>24.47</v>
      </c>
      <c r="H49" s="104"/>
    </row>
    <row r="50" spans="2:10" ht="18.75" x14ac:dyDescent="0.3">
      <c r="B50" s="46" t="s">
        <v>37</v>
      </c>
      <c r="C50" s="47"/>
      <c r="D50" s="119">
        <f>SUM(D45:E49)</f>
        <v>869.48</v>
      </c>
      <c r="E50" s="119"/>
      <c r="F50" s="48">
        <f>G50/D50</f>
        <v>0.88400441643281047</v>
      </c>
      <c r="G50" s="120">
        <f>SUM(G45:G49)</f>
        <v>768.62416000000007</v>
      </c>
      <c r="H50" s="121"/>
    </row>
    <row r="51" spans="2:10" ht="22.5" x14ac:dyDescent="0.45">
      <c r="B51" s="110" t="s">
        <v>53</v>
      </c>
      <c r="C51" s="111"/>
      <c r="D51" s="111"/>
      <c r="E51" s="111"/>
      <c r="F51" s="111"/>
      <c r="G51" s="111"/>
      <c r="H51" s="112"/>
    </row>
    <row r="52" spans="2:10" ht="18.75" x14ac:dyDescent="0.3">
      <c r="B52" s="49"/>
      <c r="C52" s="50"/>
      <c r="D52" s="122" t="s">
        <v>30</v>
      </c>
      <c r="E52" s="122"/>
      <c r="F52" s="62" t="s">
        <v>31</v>
      </c>
      <c r="G52" s="122" t="s">
        <v>38</v>
      </c>
      <c r="H52" s="123"/>
    </row>
    <row r="53" spans="2:10" ht="18.75" x14ac:dyDescent="0.3">
      <c r="B53" s="43" t="s">
        <v>32</v>
      </c>
      <c r="C53" s="8"/>
      <c r="D53" s="118">
        <f>D8</f>
        <v>567</v>
      </c>
      <c r="E53" s="118"/>
      <c r="F53" s="44">
        <f>G8</f>
        <v>0.79600000000000004</v>
      </c>
      <c r="G53" s="103">
        <f>G9</f>
        <v>451.27800000000002</v>
      </c>
      <c r="H53" s="104"/>
    </row>
    <row r="54" spans="2:10" ht="18.75" x14ac:dyDescent="0.3">
      <c r="B54" s="43" t="s">
        <v>33</v>
      </c>
      <c r="C54" s="8"/>
      <c r="D54" s="88">
        <f>D13+D14</f>
        <v>160</v>
      </c>
      <c r="E54" s="88"/>
      <c r="F54" s="45">
        <v>0.94699999999999995</v>
      </c>
      <c r="G54" s="103">
        <f>D54*F54</f>
        <v>151.51999999999998</v>
      </c>
      <c r="H54" s="104"/>
    </row>
    <row r="55" spans="2:10" ht="18.75" x14ac:dyDescent="0.3">
      <c r="B55" s="43" t="s">
        <v>34</v>
      </c>
      <c r="C55" s="8"/>
      <c r="D55" s="88">
        <f>D15+D16</f>
        <v>0</v>
      </c>
      <c r="E55" s="88"/>
      <c r="F55" s="45">
        <v>1.7769999999999999</v>
      </c>
      <c r="G55" s="103">
        <f t="shared" ref="G55:G56" si="1">D55*F55</f>
        <v>0</v>
      </c>
      <c r="H55" s="104"/>
    </row>
    <row r="56" spans="2:10" ht="18.75" x14ac:dyDescent="0.3">
      <c r="B56" s="43" t="s">
        <v>49</v>
      </c>
      <c r="C56" s="8"/>
      <c r="D56" s="118">
        <v>5</v>
      </c>
      <c r="E56" s="118"/>
      <c r="F56" s="45">
        <v>1.0669999999999999</v>
      </c>
      <c r="G56" s="103">
        <f t="shared" si="1"/>
        <v>5.335</v>
      </c>
      <c r="H56" s="104"/>
    </row>
    <row r="57" spans="2:10" ht="18.75" x14ac:dyDescent="0.3">
      <c r="B57" s="43" t="s">
        <v>36</v>
      </c>
      <c r="C57" s="8"/>
      <c r="D57" s="118">
        <f>D17</f>
        <v>10</v>
      </c>
      <c r="E57" s="118"/>
      <c r="F57" s="45">
        <v>2.4470000000000001</v>
      </c>
      <c r="G57" s="103">
        <f>D57*F57</f>
        <v>24.47</v>
      </c>
      <c r="H57" s="104"/>
    </row>
    <row r="58" spans="2:10" ht="18.75" x14ac:dyDescent="0.3">
      <c r="B58" s="46" t="s">
        <v>37</v>
      </c>
      <c r="C58" s="47"/>
      <c r="D58" s="124">
        <f>SUM(D53:E57)</f>
        <v>742</v>
      </c>
      <c r="E58" s="124"/>
      <c r="F58" s="52">
        <f>G58/D58</f>
        <v>0.85256469002695423</v>
      </c>
      <c r="G58" s="120">
        <f>SUM(G53:G57)</f>
        <v>632.60300000000007</v>
      </c>
      <c r="H58" s="121"/>
      <c r="J58" s="53"/>
    </row>
  </sheetData>
  <sheetProtection password="8F55" sheet="1" objects="1" scenarios="1" selectLockedCells="1"/>
  <mergeCells count="54">
    <mergeCell ref="D57:E57"/>
    <mergeCell ref="G57:H57"/>
    <mergeCell ref="D58:E58"/>
    <mergeCell ref="G58:H58"/>
    <mergeCell ref="D54:E54"/>
    <mergeCell ref="G54:H54"/>
    <mergeCell ref="D55:E55"/>
    <mergeCell ref="G55:H55"/>
    <mergeCell ref="D56:E56"/>
    <mergeCell ref="G56:H56"/>
    <mergeCell ref="D53:E53"/>
    <mergeCell ref="G53:H53"/>
    <mergeCell ref="D47:E47"/>
    <mergeCell ref="G47:H47"/>
    <mergeCell ref="D48:E48"/>
    <mergeCell ref="G48:H48"/>
    <mergeCell ref="D49:E49"/>
    <mergeCell ref="G49:H49"/>
    <mergeCell ref="D50:E50"/>
    <mergeCell ref="G50:H50"/>
    <mergeCell ref="B51:H51"/>
    <mergeCell ref="D52:E52"/>
    <mergeCell ref="G52:H52"/>
    <mergeCell ref="D46:E46"/>
    <mergeCell ref="G46:H46"/>
    <mergeCell ref="D17:E17"/>
    <mergeCell ref="B18:H18"/>
    <mergeCell ref="B19:H19"/>
    <mergeCell ref="B26:F26"/>
    <mergeCell ref="G26:H26"/>
    <mergeCell ref="B42:H42"/>
    <mergeCell ref="B43:H43"/>
    <mergeCell ref="D44:E44"/>
    <mergeCell ref="G44:H44"/>
    <mergeCell ref="D45:E45"/>
    <mergeCell ref="G45:H45"/>
    <mergeCell ref="D16:E16"/>
    <mergeCell ref="D9:E9"/>
    <mergeCell ref="G9:H9"/>
    <mergeCell ref="D10:E10"/>
    <mergeCell ref="G10:H10"/>
    <mergeCell ref="D11:E11"/>
    <mergeCell ref="F11:H11"/>
    <mergeCell ref="B12:H12"/>
    <mergeCell ref="D13:E13"/>
    <mergeCell ref="G13:H13"/>
    <mergeCell ref="D14:E14"/>
    <mergeCell ref="D15:E15"/>
    <mergeCell ref="B4:H4"/>
    <mergeCell ref="B5:H5"/>
    <mergeCell ref="B6:H6"/>
    <mergeCell ref="B7:H7"/>
    <mergeCell ref="D8:E8"/>
    <mergeCell ref="G8:H8"/>
  </mergeCells>
  <conditionalFormatting sqref="B18:H18">
    <cfRule type="expression" dxfId="44" priority="5">
      <formula>IF(SUM($C$39:$F$40)&gt;0,TRUE,FALSE)</formula>
    </cfRule>
  </conditionalFormatting>
  <conditionalFormatting sqref="D50:E50 D58:E58">
    <cfRule type="cellIs" dxfId="43" priority="4" operator="between">
      <formula>$D$8</formula>
      <formula>$G$10</formula>
    </cfRule>
  </conditionalFormatting>
  <conditionalFormatting sqref="F50 F58">
    <cfRule type="cellIs" dxfId="42" priority="3" operator="between">
      <formula>$D$9</formula>
      <formula>$D$11</formula>
    </cfRule>
  </conditionalFormatting>
  <conditionalFormatting sqref="D50:E50">
    <cfRule type="expression" dxfId="41" priority="2">
      <formula>IF($D$50&gt;$F$50*$D$32+$D$33,TRUE,FALSE)</formula>
    </cfRule>
  </conditionalFormatting>
  <conditionalFormatting sqref="D58:E58">
    <cfRule type="expression" dxfId="40" priority="1">
      <formula>IF($D$58&gt;$F$58*$D$32+$D$33,TRUE,FALSE)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58"/>
  <sheetViews>
    <sheetView showGridLines="0" zoomScale="115" zoomScaleNormal="115" zoomScalePageLayoutView="115" workbookViewId="0">
      <selection activeCell="D13" sqref="D13:E13"/>
    </sheetView>
  </sheetViews>
  <sheetFormatPr baseColWidth="10" defaultColWidth="10.85546875" defaultRowHeight="15" x14ac:dyDescent="0.25"/>
  <cols>
    <col min="1" max="1" width="10.85546875" style="1"/>
    <col min="2" max="2" width="19" style="1" customWidth="1"/>
    <col min="3" max="3" width="17" style="1" customWidth="1"/>
    <col min="4" max="5" width="10.28515625" style="1" customWidth="1"/>
    <col min="6" max="6" width="35.85546875" style="1" bestFit="1" customWidth="1"/>
    <col min="7" max="8" width="10.28515625" style="1" customWidth="1"/>
    <col min="9" max="11" width="10.85546875" style="1"/>
    <col min="12" max="18" width="11.42578125" style="1" customWidth="1"/>
    <col min="19" max="16384" width="10.85546875" style="1"/>
  </cols>
  <sheetData>
    <row r="4" spans="2:28" ht="22.5" customHeight="1" x14ac:dyDescent="0.5">
      <c r="B4" s="72" t="s">
        <v>0</v>
      </c>
      <c r="C4" s="73"/>
      <c r="D4" s="73"/>
      <c r="E4" s="73"/>
      <c r="F4" s="73"/>
      <c r="G4" s="73"/>
      <c r="H4" s="74"/>
    </row>
    <row r="5" spans="2:28" ht="36.75" customHeight="1" x14ac:dyDescent="0.8">
      <c r="B5" s="75" t="s">
        <v>65</v>
      </c>
      <c r="C5" s="76"/>
      <c r="D5" s="76"/>
      <c r="E5" s="76"/>
      <c r="F5" s="76"/>
      <c r="G5" s="76"/>
      <c r="H5" s="77"/>
    </row>
    <row r="6" spans="2:28" x14ac:dyDescent="0.25">
      <c r="B6" s="78"/>
      <c r="C6" s="79"/>
      <c r="D6" s="79"/>
      <c r="E6" s="79"/>
      <c r="F6" s="79"/>
      <c r="G6" s="79"/>
      <c r="H6" s="80"/>
    </row>
    <row r="7" spans="2:28" ht="22.5" x14ac:dyDescent="0.45">
      <c r="B7" s="81" t="s">
        <v>66</v>
      </c>
      <c r="C7" s="82"/>
      <c r="D7" s="82"/>
      <c r="E7" s="82"/>
      <c r="F7" s="82"/>
      <c r="G7" s="82"/>
      <c r="H7" s="83"/>
      <c r="V7" s="2"/>
      <c r="W7" s="2"/>
      <c r="X7" s="2"/>
      <c r="Y7" s="2"/>
      <c r="Z7" s="2"/>
      <c r="AA7" s="2"/>
      <c r="AB7" s="2"/>
    </row>
    <row r="8" spans="2:28" ht="18.75" x14ac:dyDescent="0.3">
      <c r="B8" s="3" t="s">
        <v>1</v>
      </c>
      <c r="C8" s="4"/>
      <c r="D8" s="84">
        <v>606</v>
      </c>
      <c r="E8" s="85"/>
      <c r="F8" s="5" t="s">
        <v>2</v>
      </c>
      <c r="G8" s="84">
        <v>0.79</v>
      </c>
      <c r="H8" s="85"/>
    </row>
    <row r="9" spans="2:28" ht="18.75" x14ac:dyDescent="0.3">
      <c r="B9" s="6" t="s">
        <v>3</v>
      </c>
      <c r="C9" s="7"/>
      <c r="D9" s="88">
        <v>0.78</v>
      </c>
      <c r="E9" s="89"/>
      <c r="F9" s="8" t="s">
        <v>4</v>
      </c>
      <c r="G9" s="88">
        <v>513</v>
      </c>
      <c r="H9" s="89"/>
    </row>
    <row r="10" spans="2:28" ht="18.75" x14ac:dyDescent="0.3">
      <c r="B10" s="6" t="s">
        <v>5</v>
      </c>
      <c r="C10" s="7"/>
      <c r="D10" s="88">
        <v>0.94299999999999995</v>
      </c>
      <c r="E10" s="89"/>
      <c r="F10" s="9" t="s">
        <v>6</v>
      </c>
      <c r="G10" s="90">
        <v>980</v>
      </c>
      <c r="H10" s="91"/>
    </row>
    <row r="11" spans="2:28" ht="18.75" x14ac:dyDescent="0.3">
      <c r="B11" s="10" t="s">
        <v>7</v>
      </c>
      <c r="C11" s="11"/>
      <c r="D11" s="92">
        <v>1.0469999999999999</v>
      </c>
      <c r="E11" s="93"/>
      <c r="F11" s="94"/>
      <c r="G11" s="95"/>
      <c r="H11" s="96"/>
    </row>
    <row r="12" spans="2:28" ht="22.5" x14ac:dyDescent="0.45">
      <c r="B12" s="81" t="s">
        <v>8</v>
      </c>
      <c r="C12" s="82"/>
      <c r="D12" s="82"/>
      <c r="E12" s="82"/>
      <c r="F12" s="82"/>
      <c r="G12" s="82"/>
      <c r="H12" s="83"/>
    </row>
    <row r="13" spans="2:28" ht="21" x14ac:dyDescent="0.35">
      <c r="B13" s="12" t="s">
        <v>9</v>
      </c>
      <c r="C13" s="13"/>
      <c r="D13" s="97">
        <v>80</v>
      </c>
      <c r="E13" s="98"/>
      <c r="F13" s="12" t="s">
        <v>54</v>
      </c>
      <c r="G13" s="99">
        <v>184</v>
      </c>
      <c r="H13" s="100"/>
    </row>
    <row r="14" spans="2:28" ht="21" x14ac:dyDescent="0.35">
      <c r="B14" s="14" t="s">
        <v>10</v>
      </c>
      <c r="C14" s="15"/>
      <c r="D14" s="101">
        <v>80</v>
      </c>
      <c r="E14" s="102"/>
      <c r="F14" s="58"/>
      <c r="G14" s="59"/>
      <c r="H14" s="60"/>
    </row>
    <row r="15" spans="2:28" ht="21" x14ac:dyDescent="0.35">
      <c r="B15" s="14" t="s">
        <v>11</v>
      </c>
      <c r="C15" s="17"/>
      <c r="D15" s="101">
        <v>0</v>
      </c>
      <c r="E15" s="102"/>
      <c r="F15" s="58"/>
      <c r="G15" s="59"/>
      <c r="H15" s="60"/>
    </row>
    <row r="16" spans="2:28" ht="21" x14ac:dyDescent="0.35">
      <c r="B16" s="18" t="s">
        <v>12</v>
      </c>
      <c r="C16" s="19"/>
      <c r="D16" s="86">
        <v>0</v>
      </c>
      <c r="E16" s="87"/>
      <c r="F16" s="58"/>
      <c r="G16" s="59"/>
      <c r="H16" s="60"/>
    </row>
    <row r="17" spans="2:8" ht="21.75" thickBot="1" x14ac:dyDescent="0.3">
      <c r="B17" s="16" t="s">
        <v>13</v>
      </c>
      <c r="C17" s="21"/>
      <c r="D17" s="105">
        <v>10</v>
      </c>
      <c r="E17" s="106"/>
      <c r="F17" s="20"/>
      <c r="G17" s="55"/>
      <c r="H17" s="56"/>
    </row>
    <row r="18" spans="2:8" ht="20.25" thickTop="1" thickBot="1" x14ac:dyDescent="0.3">
      <c r="B18" s="107" t="str">
        <f>IF(SUM(C39:F40)&gt;0,"MASSE OU CENTRAGE HORS LIMITE-VOL NON POSSIBLE", "MASSE ET CENTRAGE OK")</f>
        <v>MASSE ET CENTRAGE OK</v>
      </c>
      <c r="C18" s="108"/>
      <c r="D18" s="108"/>
      <c r="E18" s="108"/>
      <c r="F18" s="108"/>
      <c r="G18" s="108"/>
      <c r="H18" s="109"/>
    </row>
    <row r="19" spans="2:8" ht="23.25" thickTop="1" x14ac:dyDescent="0.45">
      <c r="B19" s="110" t="s">
        <v>14</v>
      </c>
      <c r="C19" s="111"/>
      <c r="D19" s="111"/>
      <c r="E19" s="111"/>
      <c r="F19" s="111"/>
      <c r="G19" s="111"/>
      <c r="H19" s="112"/>
    </row>
    <row r="20" spans="2:8" x14ac:dyDescent="0.25">
      <c r="B20" s="22"/>
      <c r="C20" s="23"/>
      <c r="D20" s="23"/>
      <c r="E20" s="23"/>
      <c r="F20" s="23"/>
      <c r="G20" s="23"/>
      <c r="H20" s="24"/>
    </row>
    <row r="21" spans="2:8" x14ac:dyDescent="0.25">
      <c r="B21" s="25"/>
      <c r="C21" s="2"/>
      <c r="D21" s="2"/>
      <c r="E21" s="2"/>
      <c r="F21" s="2"/>
      <c r="G21" s="2"/>
      <c r="H21" s="26"/>
    </row>
    <row r="22" spans="2:8" x14ac:dyDescent="0.25">
      <c r="B22" s="25"/>
      <c r="C22" s="2"/>
      <c r="D22" s="2"/>
      <c r="E22" s="2"/>
      <c r="F22" s="2"/>
      <c r="G22" s="2"/>
      <c r="H22" s="26"/>
    </row>
    <row r="23" spans="2:8" x14ac:dyDescent="0.25">
      <c r="B23" s="25"/>
      <c r="C23" s="2"/>
      <c r="D23" s="2"/>
      <c r="E23" s="2"/>
      <c r="F23" s="2"/>
      <c r="G23" s="2"/>
      <c r="H23" s="26"/>
    </row>
    <row r="24" spans="2:8" x14ac:dyDescent="0.25">
      <c r="B24" s="25"/>
      <c r="C24" s="2"/>
      <c r="D24" s="2"/>
      <c r="E24" s="2"/>
      <c r="F24" s="2"/>
      <c r="G24" s="2"/>
      <c r="H24" s="26"/>
    </row>
    <row r="25" spans="2:8" x14ac:dyDescent="0.25">
      <c r="B25" s="27" t="s">
        <v>15</v>
      </c>
      <c r="C25" s="2"/>
      <c r="D25" s="2"/>
      <c r="E25" s="2"/>
      <c r="F25" s="2"/>
      <c r="G25" s="2"/>
      <c r="H25" s="26"/>
    </row>
    <row r="26" spans="2:8" x14ac:dyDescent="0.25">
      <c r="B26" s="113" t="s">
        <v>16</v>
      </c>
      <c r="C26" s="114"/>
      <c r="D26" s="114"/>
      <c r="E26" s="114"/>
      <c r="F26" s="114"/>
      <c r="G26" s="115" t="s">
        <v>17</v>
      </c>
      <c r="H26" s="116"/>
    </row>
    <row r="27" spans="2:8" x14ac:dyDescent="0.25">
      <c r="B27" s="28">
        <f>D9</f>
        <v>0.78</v>
      </c>
      <c r="C27" s="29">
        <f>D9</f>
        <v>0.78</v>
      </c>
      <c r="D27" s="30">
        <f>D10</f>
        <v>0.94299999999999995</v>
      </c>
      <c r="E27" s="30">
        <f>D11</f>
        <v>1.0469999999999999</v>
      </c>
      <c r="F27" s="30">
        <f>D11</f>
        <v>1.0469999999999999</v>
      </c>
      <c r="G27" s="31">
        <f>F50</f>
        <v>0.91399498062698137</v>
      </c>
      <c r="H27" s="32">
        <f>F58</f>
        <v>0.88902048655569788</v>
      </c>
    </row>
    <row r="28" spans="2:8" x14ac:dyDescent="0.25">
      <c r="B28" s="28">
        <f>D8</f>
        <v>606</v>
      </c>
      <c r="C28" s="29">
        <v>850</v>
      </c>
      <c r="D28" s="29">
        <f>G10</f>
        <v>980</v>
      </c>
      <c r="E28" s="29">
        <f>G10</f>
        <v>980</v>
      </c>
      <c r="F28" s="29">
        <f>D8</f>
        <v>606</v>
      </c>
      <c r="G28" s="33"/>
      <c r="H28" s="34"/>
    </row>
    <row r="29" spans="2:8" x14ac:dyDescent="0.25">
      <c r="B29" s="25"/>
      <c r="C29" s="2"/>
      <c r="D29" s="2"/>
      <c r="E29" s="2"/>
      <c r="F29" s="2"/>
      <c r="G29" s="33">
        <f>D50</f>
        <v>908.48</v>
      </c>
      <c r="H29" s="34">
        <f>D58</f>
        <v>781</v>
      </c>
    </row>
    <row r="30" spans="2:8" x14ac:dyDescent="0.25">
      <c r="B30" s="25"/>
      <c r="C30" s="2"/>
      <c r="D30" s="2"/>
      <c r="E30" s="2"/>
      <c r="F30" s="2"/>
      <c r="G30" s="2"/>
      <c r="H30" s="26"/>
    </row>
    <row r="31" spans="2:8" x14ac:dyDescent="0.25">
      <c r="B31" s="25"/>
      <c r="C31" s="35" t="s">
        <v>18</v>
      </c>
      <c r="D31" s="2"/>
      <c r="E31" s="2"/>
      <c r="F31" s="2"/>
      <c r="G31" s="2"/>
      <c r="H31" s="26"/>
    </row>
    <row r="32" spans="2:8" x14ac:dyDescent="0.25">
      <c r="B32" s="25"/>
      <c r="C32" s="2" t="s">
        <v>19</v>
      </c>
      <c r="D32" s="2">
        <f>(D28-C28)/(D10-D9)</f>
        <v>797.54601226993907</v>
      </c>
      <c r="E32" s="2"/>
      <c r="F32" s="33"/>
      <c r="G32" s="2"/>
      <c r="H32" s="26"/>
    </row>
    <row r="33" spans="2:14" x14ac:dyDescent="0.25">
      <c r="B33" s="25"/>
      <c r="C33" s="2" t="s">
        <v>20</v>
      </c>
      <c r="D33" s="2">
        <f>C28-D32*C27</f>
        <v>227.91411042944753</v>
      </c>
      <c r="E33" s="2"/>
      <c r="F33" s="2"/>
      <c r="G33" s="2"/>
      <c r="H33" s="26"/>
    </row>
    <row r="34" spans="2:14" x14ac:dyDescent="0.25">
      <c r="B34" s="25"/>
      <c r="C34" s="2"/>
      <c r="D34" s="2"/>
      <c r="E34" s="2"/>
      <c r="F34" s="2"/>
      <c r="G34" s="2"/>
      <c r="H34" s="26"/>
    </row>
    <row r="35" spans="2:14" x14ac:dyDescent="0.25">
      <c r="B35" s="25"/>
      <c r="C35" s="2"/>
      <c r="D35" s="2"/>
      <c r="E35" s="2"/>
      <c r="F35" s="2"/>
      <c r="G35" s="2"/>
      <c r="H35" s="26"/>
    </row>
    <row r="36" spans="2:14" x14ac:dyDescent="0.25">
      <c r="B36" s="25"/>
      <c r="C36" s="2"/>
      <c r="D36" s="2"/>
      <c r="E36" s="2"/>
      <c r="F36" s="2"/>
      <c r="G36" s="2"/>
      <c r="H36" s="26"/>
    </row>
    <row r="37" spans="2:14" x14ac:dyDescent="0.25">
      <c r="B37" s="25"/>
      <c r="C37" s="35" t="s">
        <v>21</v>
      </c>
      <c r="D37" s="2"/>
      <c r="E37" s="2"/>
      <c r="F37" s="2"/>
      <c r="G37" s="2"/>
      <c r="H37" s="26"/>
    </row>
    <row r="38" spans="2:14" x14ac:dyDescent="0.25">
      <c r="B38" s="25"/>
      <c r="C38" s="2" t="s">
        <v>22</v>
      </c>
      <c r="D38" s="2" t="s">
        <v>23</v>
      </c>
      <c r="E38" s="2" t="s">
        <v>24</v>
      </c>
      <c r="F38" s="36" t="s">
        <v>25</v>
      </c>
      <c r="G38" s="2"/>
      <c r="H38" s="26"/>
    </row>
    <row r="39" spans="2:14" x14ac:dyDescent="0.25">
      <c r="B39" s="27" t="s">
        <v>26</v>
      </c>
      <c r="C39" s="22">
        <f>IF(D50&gt;G10,1,0)</f>
        <v>0</v>
      </c>
      <c r="D39" s="23">
        <f>IF(F50&gt;D11,1,0)</f>
        <v>0</v>
      </c>
      <c r="E39" s="23">
        <f>IF(F50&lt;D9,1,0)</f>
        <v>0</v>
      </c>
      <c r="F39" s="37">
        <f>IF(AND(F50&lt;D10,D50&gt;(F50*D32+D33)),1,0)</f>
        <v>0</v>
      </c>
      <c r="G39" s="2"/>
      <c r="H39" s="26"/>
    </row>
    <row r="40" spans="2:14" x14ac:dyDescent="0.25">
      <c r="B40" s="27" t="s">
        <v>27</v>
      </c>
      <c r="C40" s="38">
        <f>IF(D58&gt;G10,1,0)</f>
        <v>0</v>
      </c>
      <c r="D40" s="39">
        <f>IF(F58&gt;D11,1,0)</f>
        <v>0</v>
      </c>
      <c r="E40" s="39">
        <f>IF(F58&lt;D9,1,0)</f>
        <v>0</v>
      </c>
      <c r="F40" s="40">
        <f>IF(AND(F58&lt;D11,D58&gt;(F58*D32+D33)),1,0)</f>
        <v>0</v>
      </c>
      <c r="G40" s="2"/>
      <c r="H40" s="26"/>
    </row>
    <row r="41" spans="2:14" x14ac:dyDescent="0.25">
      <c r="B41" s="38"/>
      <c r="C41" s="39"/>
      <c r="D41" s="39"/>
      <c r="E41" s="39"/>
      <c r="F41" s="39"/>
      <c r="G41" s="39"/>
      <c r="H41" s="41"/>
    </row>
    <row r="42" spans="2:14" ht="22.5" x14ac:dyDescent="0.45">
      <c r="B42" s="81" t="s">
        <v>28</v>
      </c>
      <c r="C42" s="82"/>
      <c r="D42" s="82"/>
      <c r="E42" s="82"/>
      <c r="F42" s="82"/>
      <c r="G42" s="82"/>
      <c r="H42" s="83"/>
    </row>
    <row r="43" spans="2:14" ht="22.5" x14ac:dyDescent="0.45">
      <c r="B43" s="110" t="s">
        <v>29</v>
      </c>
      <c r="C43" s="111"/>
      <c r="D43" s="111"/>
      <c r="E43" s="111"/>
      <c r="F43" s="111"/>
      <c r="G43" s="111"/>
      <c r="H43" s="112"/>
    </row>
    <row r="44" spans="2:14" ht="18.75" x14ac:dyDescent="0.3">
      <c r="B44" s="10"/>
      <c r="C44" s="11"/>
      <c r="D44" s="90" t="s">
        <v>30</v>
      </c>
      <c r="E44" s="90"/>
      <c r="F44" s="57" t="s">
        <v>31</v>
      </c>
      <c r="G44" s="90" t="s">
        <v>38</v>
      </c>
      <c r="H44" s="91"/>
    </row>
    <row r="45" spans="2:14" ht="15" customHeight="1" x14ac:dyDescent="0.3">
      <c r="B45" s="43" t="s">
        <v>32</v>
      </c>
      <c r="C45" s="8"/>
      <c r="D45" s="117">
        <f>D8</f>
        <v>606</v>
      </c>
      <c r="E45" s="117"/>
      <c r="F45" s="44">
        <f>G8</f>
        <v>0.79</v>
      </c>
      <c r="G45" s="103">
        <f>G9</f>
        <v>513</v>
      </c>
      <c r="H45" s="104"/>
    </row>
    <row r="46" spans="2:14" ht="18.75" x14ac:dyDescent="0.3">
      <c r="B46" s="43" t="s">
        <v>33</v>
      </c>
      <c r="C46" s="8"/>
      <c r="D46" s="88">
        <f>D13+D14</f>
        <v>160</v>
      </c>
      <c r="E46" s="88"/>
      <c r="F46" s="45">
        <v>0.94699999999999995</v>
      </c>
      <c r="G46" s="103">
        <f>D46*F46</f>
        <v>151.51999999999998</v>
      </c>
      <c r="H46" s="104"/>
    </row>
    <row r="47" spans="2:14" ht="18.75" x14ac:dyDescent="0.3">
      <c r="B47" s="43" t="s">
        <v>34</v>
      </c>
      <c r="C47" s="8"/>
      <c r="D47" s="88">
        <f>D15+D16</f>
        <v>0</v>
      </c>
      <c r="E47" s="88"/>
      <c r="F47" s="45">
        <v>1.7769999999999999</v>
      </c>
      <c r="G47" s="103">
        <f t="shared" ref="G47:G48" si="0">D47*F47</f>
        <v>0</v>
      </c>
      <c r="H47" s="104"/>
      <c r="N47" s="54"/>
    </row>
    <row r="48" spans="2:14" ht="18.75" x14ac:dyDescent="0.3">
      <c r="B48" s="43" t="s">
        <v>49</v>
      </c>
      <c r="C48" s="8"/>
      <c r="D48" s="88">
        <f>G13*0.72</f>
        <v>132.47999999999999</v>
      </c>
      <c r="E48" s="88"/>
      <c r="F48" s="45">
        <v>1.0669999999999999</v>
      </c>
      <c r="G48" s="103">
        <f t="shared" si="0"/>
        <v>141.35615999999999</v>
      </c>
      <c r="H48" s="104"/>
    </row>
    <row r="49" spans="2:10" ht="18.75" x14ac:dyDescent="0.3">
      <c r="B49" s="43" t="s">
        <v>36</v>
      </c>
      <c r="C49" s="8"/>
      <c r="D49" s="88">
        <f>D17</f>
        <v>10</v>
      </c>
      <c r="E49" s="88"/>
      <c r="F49" s="45">
        <v>2.4470000000000001</v>
      </c>
      <c r="G49" s="103">
        <f>D49*F49</f>
        <v>24.47</v>
      </c>
      <c r="H49" s="104"/>
    </row>
    <row r="50" spans="2:10" ht="18.75" x14ac:dyDescent="0.3">
      <c r="B50" s="46" t="s">
        <v>37</v>
      </c>
      <c r="C50" s="47"/>
      <c r="D50" s="119">
        <f>SUM(D45:E49)</f>
        <v>908.48</v>
      </c>
      <c r="E50" s="119"/>
      <c r="F50" s="48">
        <f>G50/D50</f>
        <v>0.91399498062698137</v>
      </c>
      <c r="G50" s="120">
        <f>SUM(G45:G49)</f>
        <v>830.34616000000005</v>
      </c>
      <c r="H50" s="121"/>
    </row>
    <row r="51" spans="2:10" ht="22.5" x14ac:dyDescent="0.45">
      <c r="B51" s="110" t="s">
        <v>53</v>
      </c>
      <c r="C51" s="111"/>
      <c r="D51" s="111"/>
      <c r="E51" s="111"/>
      <c r="F51" s="111"/>
      <c r="G51" s="111"/>
      <c r="H51" s="112"/>
    </row>
    <row r="52" spans="2:10" ht="18.75" x14ac:dyDescent="0.3">
      <c r="B52" s="49"/>
      <c r="C52" s="50"/>
      <c r="D52" s="122" t="s">
        <v>30</v>
      </c>
      <c r="E52" s="122"/>
      <c r="F52" s="61" t="s">
        <v>31</v>
      </c>
      <c r="G52" s="122" t="s">
        <v>38</v>
      </c>
      <c r="H52" s="123"/>
    </row>
    <row r="53" spans="2:10" ht="18.75" x14ac:dyDescent="0.3">
      <c r="B53" s="43" t="s">
        <v>32</v>
      </c>
      <c r="C53" s="8"/>
      <c r="D53" s="118">
        <f>D8</f>
        <v>606</v>
      </c>
      <c r="E53" s="118"/>
      <c r="F53" s="44">
        <f>G8</f>
        <v>0.79</v>
      </c>
      <c r="G53" s="103">
        <f>G9</f>
        <v>513</v>
      </c>
      <c r="H53" s="104"/>
    </row>
    <row r="54" spans="2:10" ht="18.75" x14ac:dyDescent="0.3">
      <c r="B54" s="43" t="s">
        <v>33</v>
      </c>
      <c r="C54" s="8"/>
      <c r="D54" s="88">
        <f>D13+D14</f>
        <v>160</v>
      </c>
      <c r="E54" s="88"/>
      <c r="F54" s="45">
        <v>0.94699999999999995</v>
      </c>
      <c r="G54" s="103">
        <f>D54*F54</f>
        <v>151.51999999999998</v>
      </c>
      <c r="H54" s="104"/>
    </row>
    <row r="55" spans="2:10" ht="18.75" x14ac:dyDescent="0.3">
      <c r="B55" s="43" t="s">
        <v>34</v>
      </c>
      <c r="C55" s="8"/>
      <c r="D55" s="88">
        <f>D15+D16</f>
        <v>0</v>
      </c>
      <c r="E55" s="88"/>
      <c r="F55" s="45">
        <v>1.7769999999999999</v>
      </c>
      <c r="G55" s="103">
        <f t="shared" ref="G55:G56" si="1">D55*F55</f>
        <v>0</v>
      </c>
      <c r="H55" s="104"/>
    </row>
    <row r="56" spans="2:10" ht="18.75" x14ac:dyDescent="0.3">
      <c r="B56" s="43" t="s">
        <v>49</v>
      </c>
      <c r="C56" s="8"/>
      <c r="D56" s="118">
        <v>5</v>
      </c>
      <c r="E56" s="118"/>
      <c r="F56" s="45">
        <v>1.0669999999999999</v>
      </c>
      <c r="G56" s="103">
        <f t="shared" si="1"/>
        <v>5.335</v>
      </c>
      <c r="H56" s="104"/>
    </row>
    <row r="57" spans="2:10" ht="18.75" x14ac:dyDescent="0.3">
      <c r="B57" s="43" t="s">
        <v>36</v>
      </c>
      <c r="C57" s="8"/>
      <c r="D57" s="118">
        <f>D17</f>
        <v>10</v>
      </c>
      <c r="E57" s="118"/>
      <c r="F57" s="45">
        <v>2.4470000000000001</v>
      </c>
      <c r="G57" s="103">
        <f>D57*F57</f>
        <v>24.47</v>
      </c>
      <c r="H57" s="104"/>
    </row>
    <row r="58" spans="2:10" ht="18.75" x14ac:dyDescent="0.3">
      <c r="B58" s="46" t="s">
        <v>37</v>
      </c>
      <c r="C58" s="47"/>
      <c r="D58" s="124">
        <f>SUM(D53:E57)</f>
        <v>781</v>
      </c>
      <c r="E58" s="124"/>
      <c r="F58" s="52">
        <f>G58/D58</f>
        <v>0.88902048655569788</v>
      </c>
      <c r="G58" s="120">
        <f>SUM(G53:G57)</f>
        <v>694.32500000000005</v>
      </c>
      <c r="H58" s="121"/>
      <c r="J58" s="53"/>
    </row>
  </sheetData>
  <sheetProtection password="8F55" sheet="1" objects="1" scenarios="1" selectLockedCells="1"/>
  <mergeCells count="54">
    <mergeCell ref="D57:E57"/>
    <mergeCell ref="G57:H57"/>
    <mergeCell ref="D58:E58"/>
    <mergeCell ref="G58:H58"/>
    <mergeCell ref="D54:E54"/>
    <mergeCell ref="G54:H54"/>
    <mergeCell ref="D55:E55"/>
    <mergeCell ref="G55:H55"/>
    <mergeCell ref="D56:E56"/>
    <mergeCell ref="G56:H56"/>
    <mergeCell ref="D53:E53"/>
    <mergeCell ref="G53:H53"/>
    <mergeCell ref="D47:E47"/>
    <mergeCell ref="G47:H47"/>
    <mergeCell ref="D48:E48"/>
    <mergeCell ref="G48:H48"/>
    <mergeCell ref="D49:E49"/>
    <mergeCell ref="G49:H49"/>
    <mergeCell ref="D50:E50"/>
    <mergeCell ref="G50:H50"/>
    <mergeCell ref="B51:H51"/>
    <mergeCell ref="D52:E52"/>
    <mergeCell ref="G52:H52"/>
    <mergeCell ref="D46:E46"/>
    <mergeCell ref="G46:H46"/>
    <mergeCell ref="D17:E17"/>
    <mergeCell ref="B18:H18"/>
    <mergeCell ref="B19:H19"/>
    <mergeCell ref="B26:F26"/>
    <mergeCell ref="G26:H26"/>
    <mergeCell ref="B42:H42"/>
    <mergeCell ref="B43:H43"/>
    <mergeCell ref="D44:E44"/>
    <mergeCell ref="G44:H44"/>
    <mergeCell ref="D45:E45"/>
    <mergeCell ref="G45:H45"/>
    <mergeCell ref="D16:E16"/>
    <mergeCell ref="D9:E9"/>
    <mergeCell ref="G9:H9"/>
    <mergeCell ref="D10:E10"/>
    <mergeCell ref="G10:H10"/>
    <mergeCell ref="D11:E11"/>
    <mergeCell ref="F11:H11"/>
    <mergeCell ref="B12:H12"/>
    <mergeCell ref="D13:E13"/>
    <mergeCell ref="G13:H13"/>
    <mergeCell ref="D14:E14"/>
    <mergeCell ref="D15:E15"/>
    <mergeCell ref="B4:H4"/>
    <mergeCell ref="B5:H5"/>
    <mergeCell ref="B6:H6"/>
    <mergeCell ref="B7:H7"/>
    <mergeCell ref="D8:E8"/>
    <mergeCell ref="G8:H8"/>
  </mergeCells>
  <conditionalFormatting sqref="B18:H18">
    <cfRule type="expression" dxfId="39" priority="7">
      <formula>IF(SUM($C$39:$F$40)&gt;0,TRUE,FALSE)</formula>
    </cfRule>
  </conditionalFormatting>
  <conditionalFormatting sqref="D50:E50 D58:E58">
    <cfRule type="cellIs" dxfId="38" priority="6" operator="between">
      <formula>$D$8</formula>
      <formula>$G$10</formula>
    </cfRule>
  </conditionalFormatting>
  <conditionalFormatting sqref="F50 F58">
    <cfRule type="cellIs" dxfId="37" priority="5" operator="between">
      <formula>$D$9</formula>
      <formula>$D$11</formula>
    </cfRule>
  </conditionalFormatting>
  <conditionalFormatting sqref="D50:E50">
    <cfRule type="expression" dxfId="36" priority="4">
      <formula>IF($D$50&gt;$F$50*$D$32+$D$33,TRUE,FALSE)</formula>
    </cfRule>
  </conditionalFormatting>
  <conditionalFormatting sqref="D58:E58">
    <cfRule type="expression" dxfId="35" priority="3">
      <formula>IF($D$58&gt;$F$58*$D$32+$D$33,TRUE,FALSE)</formula>
    </cfRule>
  </conditionalFormatting>
  <conditionalFormatting sqref="B18:H18">
    <cfRule type="expression" dxfId="34" priority="2">
      <formula>IF(SUM($C$39:$F$40)&gt;0,TRUE,FALSE)</formula>
    </cfRule>
  </conditionalFormatting>
  <conditionalFormatting sqref="B18:H18">
    <cfRule type="expression" dxfId="33" priority="1">
      <formula>IF(SUM($C$39:$F$40)&gt;0,TRUE,FALSE)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56"/>
  <sheetViews>
    <sheetView showGridLines="0" tabSelected="1" zoomScale="115" zoomScaleNormal="115" zoomScalePageLayoutView="115" workbookViewId="0">
      <selection activeCell="D13" sqref="D13:E13"/>
    </sheetView>
  </sheetViews>
  <sheetFormatPr baseColWidth="10" defaultColWidth="10.85546875" defaultRowHeight="15" x14ac:dyDescent="0.25"/>
  <cols>
    <col min="1" max="1" width="10.85546875" style="1"/>
    <col min="2" max="2" width="19" style="1" customWidth="1"/>
    <col min="3" max="3" width="17" style="1" customWidth="1"/>
    <col min="4" max="5" width="10.28515625" style="1" customWidth="1"/>
    <col min="6" max="6" width="35.85546875" style="1" bestFit="1" customWidth="1"/>
    <col min="7" max="8" width="10.28515625" style="1" customWidth="1"/>
    <col min="9" max="11" width="10.85546875" style="1"/>
    <col min="12" max="18" width="11.42578125" style="1" customWidth="1"/>
    <col min="19" max="16384" width="10.85546875" style="1"/>
  </cols>
  <sheetData>
    <row r="4" spans="2:28" ht="22.5" customHeight="1" x14ac:dyDescent="0.5">
      <c r="B4" s="72" t="s">
        <v>0</v>
      </c>
      <c r="C4" s="73"/>
      <c r="D4" s="73"/>
      <c r="E4" s="73"/>
      <c r="F4" s="73"/>
      <c r="G4" s="73"/>
      <c r="H4" s="74"/>
    </row>
    <row r="5" spans="2:28" ht="36.75" customHeight="1" x14ac:dyDescent="0.8">
      <c r="B5" s="75" t="s">
        <v>67</v>
      </c>
      <c r="C5" s="76"/>
      <c r="D5" s="76"/>
      <c r="E5" s="76"/>
      <c r="F5" s="76"/>
      <c r="G5" s="76"/>
      <c r="H5" s="77"/>
    </row>
    <row r="6" spans="2:28" x14ac:dyDescent="0.25">
      <c r="B6" s="78"/>
      <c r="C6" s="79"/>
      <c r="D6" s="79"/>
      <c r="E6" s="79"/>
      <c r="F6" s="79"/>
      <c r="G6" s="79"/>
      <c r="H6" s="80"/>
    </row>
    <row r="7" spans="2:28" ht="22.5" x14ac:dyDescent="0.45">
      <c r="B7" s="81" t="s">
        <v>68</v>
      </c>
      <c r="C7" s="82"/>
      <c r="D7" s="82"/>
      <c r="E7" s="82"/>
      <c r="F7" s="82"/>
      <c r="G7" s="82"/>
      <c r="H7" s="83"/>
      <c r="V7" s="2"/>
      <c r="W7" s="2"/>
      <c r="X7" s="2"/>
      <c r="Y7" s="2"/>
      <c r="Z7" s="2"/>
      <c r="AA7" s="2"/>
      <c r="AB7" s="2"/>
    </row>
    <row r="8" spans="2:28" ht="18.75" x14ac:dyDescent="0.3">
      <c r="B8" s="3" t="s">
        <v>1</v>
      </c>
      <c r="C8" s="4"/>
      <c r="D8" s="84">
        <v>591</v>
      </c>
      <c r="E8" s="85"/>
      <c r="F8" s="5" t="s">
        <v>2</v>
      </c>
      <c r="G8" s="84">
        <v>0.26400000000000001</v>
      </c>
      <c r="H8" s="85"/>
    </row>
    <row r="9" spans="2:28" ht="18.75" x14ac:dyDescent="0.3">
      <c r="B9" s="6" t="s">
        <v>3</v>
      </c>
      <c r="C9" s="7"/>
      <c r="D9" s="88">
        <v>0.23</v>
      </c>
      <c r="E9" s="89"/>
      <c r="F9" s="8" t="s">
        <v>4</v>
      </c>
      <c r="G9" s="88">
        <v>156.279</v>
      </c>
      <c r="H9" s="89"/>
    </row>
    <row r="10" spans="2:28" ht="18.75" x14ac:dyDescent="0.3">
      <c r="B10" s="6" t="s">
        <v>5</v>
      </c>
      <c r="C10" s="7"/>
      <c r="D10" s="88">
        <v>0.33</v>
      </c>
      <c r="E10" s="89"/>
      <c r="F10" s="9" t="s">
        <v>6</v>
      </c>
      <c r="G10" s="90">
        <v>900</v>
      </c>
      <c r="H10" s="91"/>
    </row>
    <row r="11" spans="2:28" ht="18.75" x14ac:dyDescent="0.3">
      <c r="B11" s="10" t="s">
        <v>7</v>
      </c>
      <c r="C11" s="11"/>
      <c r="D11" s="92">
        <v>0.48</v>
      </c>
      <c r="E11" s="93"/>
      <c r="F11" s="94"/>
      <c r="G11" s="95"/>
      <c r="H11" s="96"/>
    </row>
    <row r="12" spans="2:28" ht="22.5" x14ac:dyDescent="0.45">
      <c r="B12" s="81" t="s">
        <v>8</v>
      </c>
      <c r="C12" s="82"/>
      <c r="D12" s="82"/>
      <c r="E12" s="82"/>
      <c r="F12" s="82"/>
      <c r="G12" s="82"/>
      <c r="H12" s="83"/>
    </row>
    <row r="13" spans="2:28" ht="21" x14ac:dyDescent="0.35">
      <c r="B13" s="12" t="s">
        <v>9</v>
      </c>
      <c r="C13" s="13"/>
      <c r="D13" s="97">
        <v>80</v>
      </c>
      <c r="E13" s="98"/>
      <c r="F13" s="12" t="s">
        <v>69</v>
      </c>
      <c r="G13" s="99">
        <v>100</v>
      </c>
      <c r="H13" s="100"/>
    </row>
    <row r="14" spans="2:28" ht="21" x14ac:dyDescent="0.35">
      <c r="B14" s="14" t="s">
        <v>10</v>
      </c>
      <c r="C14" s="15"/>
      <c r="D14" s="101">
        <v>80</v>
      </c>
      <c r="E14" s="102"/>
      <c r="F14" s="69"/>
      <c r="G14" s="70"/>
      <c r="H14" s="71"/>
    </row>
    <row r="15" spans="2:28" ht="18.75" x14ac:dyDescent="0.25">
      <c r="B15" s="69"/>
      <c r="C15" s="70"/>
      <c r="D15" s="70"/>
      <c r="E15" s="71"/>
      <c r="F15" s="70"/>
      <c r="G15" s="70"/>
      <c r="H15" s="71"/>
    </row>
    <row r="16" spans="2:28" ht="18.75" x14ac:dyDescent="0.25">
      <c r="B16" s="132"/>
      <c r="C16" s="133"/>
      <c r="D16" s="133"/>
      <c r="E16" s="134"/>
      <c r="F16" s="70"/>
      <c r="G16" s="70"/>
      <c r="H16" s="71"/>
    </row>
    <row r="17" spans="2:8" ht="21.75" thickBot="1" x14ac:dyDescent="0.3">
      <c r="B17" s="16" t="s">
        <v>13</v>
      </c>
      <c r="C17" s="21"/>
      <c r="D17" s="130">
        <v>10</v>
      </c>
      <c r="E17" s="131"/>
      <c r="F17" s="20"/>
      <c r="G17" s="55"/>
      <c r="H17" s="56"/>
    </row>
    <row r="18" spans="2:8" ht="20.25" thickTop="1" thickBot="1" x14ac:dyDescent="0.3">
      <c r="B18" s="107" t="str">
        <f>IF(SUM(C39:F40)&gt;0,"MASSE OU CENTRAGE HORS LIMITE-VOL NON POSSIBLE", "MASSE ET CENTRAGE OK")</f>
        <v>MASSE ET CENTRAGE OK</v>
      </c>
      <c r="C18" s="108"/>
      <c r="D18" s="108"/>
      <c r="E18" s="108"/>
      <c r="F18" s="108"/>
      <c r="G18" s="108"/>
      <c r="H18" s="109"/>
    </row>
    <row r="19" spans="2:8" ht="23.25" thickTop="1" x14ac:dyDescent="0.45">
      <c r="B19" s="110" t="s">
        <v>14</v>
      </c>
      <c r="C19" s="111"/>
      <c r="D19" s="111"/>
      <c r="E19" s="111"/>
      <c r="F19" s="111"/>
      <c r="G19" s="111"/>
      <c r="H19" s="112"/>
    </row>
    <row r="20" spans="2:8" x14ac:dyDescent="0.25">
      <c r="B20" s="22"/>
      <c r="C20" s="23"/>
      <c r="D20" s="23"/>
      <c r="E20" s="23"/>
      <c r="F20" s="23"/>
      <c r="G20" s="23"/>
      <c r="H20" s="24"/>
    </row>
    <row r="21" spans="2:8" x14ac:dyDescent="0.25">
      <c r="B21" s="25"/>
      <c r="C21" s="2"/>
      <c r="D21" s="2"/>
      <c r="E21" s="2"/>
      <c r="F21" s="2"/>
      <c r="G21" s="2"/>
      <c r="H21" s="26"/>
    </row>
    <row r="22" spans="2:8" x14ac:dyDescent="0.25">
      <c r="B22" s="25"/>
      <c r="C22" s="2"/>
      <c r="D22" s="2"/>
      <c r="E22" s="2"/>
      <c r="F22" s="2"/>
      <c r="G22" s="2"/>
      <c r="H22" s="26"/>
    </row>
    <row r="23" spans="2:8" x14ac:dyDescent="0.25">
      <c r="B23" s="25"/>
      <c r="C23" s="2"/>
      <c r="D23" s="2"/>
      <c r="E23" s="2"/>
      <c r="F23" s="2"/>
      <c r="G23" s="2"/>
      <c r="H23" s="26"/>
    </row>
    <row r="24" spans="2:8" x14ac:dyDescent="0.25">
      <c r="B24" s="25"/>
      <c r="C24" s="2"/>
      <c r="D24" s="2"/>
      <c r="E24" s="2"/>
      <c r="F24" s="2"/>
      <c r="G24" s="2"/>
      <c r="H24" s="26"/>
    </row>
    <row r="25" spans="2:8" x14ac:dyDescent="0.25">
      <c r="B25" s="27" t="s">
        <v>15</v>
      </c>
      <c r="C25" s="2"/>
      <c r="D25" s="2"/>
      <c r="E25" s="2"/>
      <c r="F25" s="2"/>
      <c r="G25" s="2"/>
      <c r="H25" s="26"/>
    </row>
    <row r="26" spans="2:8" x14ac:dyDescent="0.25">
      <c r="B26" s="113" t="s">
        <v>16</v>
      </c>
      <c r="C26" s="114"/>
      <c r="D26" s="114"/>
      <c r="E26" s="114"/>
      <c r="F26" s="114"/>
      <c r="G26" s="115" t="s">
        <v>17</v>
      </c>
      <c r="H26" s="116"/>
    </row>
    <row r="27" spans="2:8" x14ac:dyDescent="0.25">
      <c r="B27" s="28">
        <f>D9</f>
        <v>0.23</v>
      </c>
      <c r="C27" s="29">
        <f>D9</f>
        <v>0.23</v>
      </c>
      <c r="D27" s="30">
        <f>D10</f>
        <v>0.33</v>
      </c>
      <c r="E27" s="30">
        <f>D11</f>
        <v>0.48</v>
      </c>
      <c r="F27" s="30">
        <f>D11</f>
        <v>0.48</v>
      </c>
      <c r="G27" s="31">
        <f>F49</f>
        <v>0.38556902761104445</v>
      </c>
      <c r="H27" s="32">
        <f>F56</f>
        <v>0.32307963446475196</v>
      </c>
    </row>
    <row r="28" spans="2:8" x14ac:dyDescent="0.25">
      <c r="B28" s="28">
        <f>D8</f>
        <v>591</v>
      </c>
      <c r="C28" s="29">
        <v>850</v>
      </c>
      <c r="D28" s="29">
        <f>G10</f>
        <v>900</v>
      </c>
      <c r="E28" s="29">
        <f>G10</f>
        <v>900</v>
      </c>
      <c r="F28" s="29">
        <f>D8</f>
        <v>591</v>
      </c>
      <c r="G28" s="33"/>
      <c r="H28" s="34"/>
    </row>
    <row r="29" spans="2:8" x14ac:dyDescent="0.25">
      <c r="B29" s="25"/>
      <c r="C29" s="2"/>
      <c r="D29" s="2"/>
      <c r="E29" s="2"/>
      <c r="F29" s="2"/>
      <c r="G29" s="33">
        <f>D49</f>
        <v>833</v>
      </c>
      <c r="H29" s="34">
        <f>D56</f>
        <v>766</v>
      </c>
    </row>
    <row r="30" spans="2:8" x14ac:dyDescent="0.25">
      <c r="B30" s="25"/>
      <c r="C30" s="2"/>
      <c r="D30" s="2"/>
      <c r="E30" s="2"/>
      <c r="F30" s="2"/>
      <c r="G30" s="2"/>
      <c r="H30" s="26"/>
    </row>
    <row r="31" spans="2:8" x14ac:dyDescent="0.25">
      <c r="B31" s="25"/>
      <c r="C31" s="35" t="s">
        <v>18</v>
      </c>
      <c r="D31" s="2"/>
      <c r="E31" s="2"/>
      <c r="F31" s="2"/>
      <c r="G31" s="2"/>
      <c r="H31" s="26"/>
    </row>
    <row r="32" spans="2:8" x14ac:dyDescent="0.25">
      <c r="B32" s="25"/>
      <c r="C32" s="2" t="s">
        <v>19</v>
      </c>
      <c r="D32" s="2">
        <f>(D28-C28)/(D10-D9)</f>
        <v>500</v>
      </c>
      <c r="E32" s="2"/>
      <c r="F32" s="33"/>
      <c r="G32" s="2"/>
      <c r="H32" s="26"/>
    </row>
    <row r="33" spans="2:8" x14ac:dyDescent="0.25">
      <c r="B33" s="25"/>
      <c r="C33" s="2" t="s">
        <v>20</v>
      </c>
      <c r="D33" s="2">
        <f>C28-D32*C27</f>
        <v>735</v>
      </c>
      <c r="E33" s="2"/>
      <c r="F33" s="2"/>
      <c r="G33" s="2"/>
      <c r="H33" s="26"/>
    </row>
    <row r="34" spans="2:8" x14ac:dyDescent="0.25">
      <c r="B34" s="25"/>
      <c r="C34" s="2"/>
      <c r="D34" s="2"/>
      <c r="E34" s="2"/>
      <c r="F34" s="2"/>
      <c r="G34" s="2"/>
      <c r="H34" s="26"/>
    </row>
    <row r="35" spans="2:8" x14ac:dyDescent="0.25">
      <c r="B35" s="25"/>
      <c r="C35" s="2"/>
      <c r="D35" s="2"/>
      <c r="E35" s="2"/>
      <c r="F35" s="2"/>
      <c r="G35" s="2"/>
      <c r="H35" s="26"/>
    </row>
    <row r="36" spans="2:8" x14ac:dyDescent="0.25">
      <c r="B36" s="25"/>
      <c r="C36" s="2"/>
      <c r="D36" s="2"/>
      <c r="E36" s="2"/>
      <c r="F36" s="2"/>
      <c r="G36" s="2"/>
      <c r="H36" s="26"/>
    </row>
    <row r="37" spans="2:8" x14ac:dyDescent="0.25">
      <c r="B37" s="25"/>
      <c r="C37" s="35" t="s">
        <v>21</v>
      </c>
      <c r="D37" s="2"/>
      <c r="E37" s="2"/>
      <c r="F37" s="2"/>
      <c r="G37" s="2"/>
      <c r="H37" s="26"/>
    </row>
    <row r="38" spans="2:8" x14ac:dyDescent="0.25">
      <c r="B38" s="25"/>
      <c r="C38" s="2" t="s">
        <v>22</v>
      </c>
      <c r="D38" s="2" t="s">
        <v>23</v>
      </c>
      <c r="E38" s="2" t="s">
        <v>24</v>
      </c>
      <c r="F38" s="36" t="s">
        <v>25</v>
      </c>
      <c r="G38" s="2"/>
      <c r="H38" s="26"/>
    </row>
    <row r="39" spans="2:8" x14ac:dyDescent="0.25">
      <c r="B39" s="27" t="s">
        <v>26</v>
      </c>
      <c r="C39" s="22">
        <f>IF(D49&gt;G10,1,0)</f>
        <v>0</v>
      </c>
      <c r="D39" s="23">
        <f>IF(F49&gt;D11,1,0)</f>
        <v>0</v>
      </c>
      <c r="E39" s="23">
        <f>IF(F49&lt;D9,1,0)</f>
        <v>0</v>
      </c>
      <c r="F39" s="37">
        <f>IF(AND(F49&lt;D10,D49&gt;(F49*D32+D33)),1,0)</f>
        <v>0</v>
      </c>
      <c r="G39" s="2"/>
      <c r="H39" s="26"/>
    </row>
    <row r="40" spans="2:8" x14ac:dyDescent="0.25">
      <c r="B40" s="27" t="s">
        <v>27</v>
      </c>
      <c r="C40" s="38">
        <f>IF(D56&gt;G10,1,0)</f>
        <v>0</v>
      </c>
      <c r="D40" s="39">
        <f>IF(F56&gt;D11,1,0)</f>
        <v>0</v>
      </c>
      <c r="E40" s="39">
        <f>IF(F56&lt;D9,1,0)</f>
        <v>0</v>
      </c>
      <c r="F40" s="40">
        <f>IF(AND(F56&lt;D11,D56&gt;(F56*D32+D33)),1,0)</f>
        <v>0</v>
      </c>
      <c r="G40" s="2"/>
      <c r="H40" s="26"/>
    </row>
    <row r="41" spans="2:8" x14ac:dyDescent="0.25">
      <c r="B41" s="38"/>
      <c r="C41" s="39"/>
      <c r="D41" s="39"/>
      <c r="E41" s="39"/>
      <c r="F41" s="39"/>
      <c r="G41" s="39"/>
      <c r="H41" s="41"/>
    </row>
    <row r="42" spans="2:8" ht="22.5" x14ac:dyDescent="0.45">
      <c r="B42" s="81" t="s">
        <v>28</v>
      </c>
      <c r="C42" s="82"/>
      <c r="D42" s="82"/>
      <c r="E42" s="82"/>
      <c r="F42" s="82"/>
      <c r="G42" s="82"/>
      <c r="H42" s="83"/>
    </row>
    <row r="43" spans="2:8" ht="22.5" x14ac:dyDescent="0.45">
      <c r="B43" s="110" t="s">
        <v>29</v>
      </c>
      <c r="C43" s="111"/>
      <c r="D43" s="111"/>
      <c r="E43" s="111"/>
      <c r="F43" s="111"/>
      <c r="G43" s="111"/>
      <c r="H43" s="112"/>
    </row>
    <row r="44" spans="2:8" ht="18.75" x14ac:dyDescent="0.3">
      <c r="B44" s="10"/>
      <c r="C44" s="11"/>
      <c r="D44" s="90" t="s">
        <v>30</v>
      </c>
      <c r="E44" s="90"/>
      <c r="F44" s="68" t="s">
        <v>31</v>
      </c>
      <c r="G44" s="90" t="s">
        <v>38</v>
      </c>
      <c r="H44" s="91"/>
    </row>
    <row r="45" spans="2:8" ht="15" customHeight="1" x14ac:dyDescent="0.3">
      <c r="B45" s="43" t="s">
        <v>32</v>
      </c>
      <c r="C45" s="8"/>
      <c r="D45" s="117">
        <f>D8</f>
        <v>591</v>
      </c>
      <c r="E45" s="117"/>
      <c r="F45" s="44">
        <f>G8</f>
        <v>0.26400000000000001</v>
      </c>
      <c r="G45" s="103">
        <f>G9</f>
        <v>156.279</v>
      </c>
      <c r="H45" s="104"/>
    </row>
    <row r="46" spans="2:8" ht="18.75" x14ac:dyDescent="0.3">
      <c r="B46" s="43" t="s">
        <v>33</v>
      </c>
      <c r="C46" s="8"/>
      <c r="D46" s="88">
        <f>D13+D14</f>
        <v>160</v>
      </c>
      <c r="E46" s="88"/>
      <c r="F46" s="45">
        <v>0.46</v>
      </c>
      <c r="G46" s="103">
        <f>D46*F46</f>
        <v>73.600000000000009</v>
      </c>
      <c r="H46" s="104"/>
    </row>
    <row r="47" spans="2:8" ht="18.75" x14ac:dyDescent="0.3">
      <c r="B47" s="43" t="s">
        <v>49</v>
      </c>
      <c r="C47" s="8"/>
      <c r="D47" s="88">
        <f>G13*0.72</f>
        <v>72</v>
      </c>
      <c r="E47" s="88"/>
      <c r="F47" s="45">
        <v>1.1000000000000001</v>
      </c>
      <c r="G47" s="103">
        <f t="shared" ref="G47" si="0">D47*F47</f>
        <v>79.2</v>
      </c>
      <c r="H47" s="104"/>
    </row>
    <row r="48" spans="2:8" ht="18.75" x14ac:dyDescent="0.3">
      <c r="B48" s="43" t="s">
        <v>36</v>
      </c>
      <c r="C48" s="8"/>
      <c r="D48" s="88">
        <f>D17</f>
        <v>10</v>
      </c>
      <c r="E48" s="88"/>
      <c r="F48" s="45">
        <v>1.21</v>
      </c>
      <c r="G48" s="103">
        <f>D48*F48</f>
        <v>12.1</v>
      </c>
      <c r="H48" s="104"/>
    </row>
    <row r="49" spans="2:10" ht="18.75" x14ac:dyDescent="0.3">
      <c r="B49" s="46" t="s">
        <v>37</v>
      </c>
      <c r="C49" s="47"/>
      <c r="D49" s="119">
        <f>SUM(D45:E48)</f>
        <v>833</v>
      </c>
      <c r="E49" s="119"/>
      <c r="F49" s="48">
        <f>G49/D49</f>
        <v>0.38556902761104445</v>
      </c>
      <c r="G49" s="120">
        <f>SUM(G45:G48)</f>
        <v>321.17900000000003</v>
      </c>
      <c r="H49" s="121"/>
    </row>
    <row r="50" spans="2:10" ht="22.5" x14ac:dyDescent="0.45">
      <c r="B50" s="110" t="s">
        <v>53</v>
      </c>
      <c r="C50" s="111"/>
      <c r="D50" s="111"/>
      <c r="E50" s="111"/>
      <c r="F50" s="111"/>
      <c r="G50" s="111"/>
      <c r="H50" s="112"/>
    </row>
    <row r="51" spans="2:10" ht="18.75" x14ac:dyDescent="0.3">
      <c r="B51" s="49"/>
      <c r="C51" s="50"/>
      <c r="D51" s="122" t="s">
        <v>30</v>
      </c>
      <c r="E51" s="122"/>
      <c r="F51" s="67" t="s">
        <v>31</v>
      </c>
      <c r="G51" s="122" t="s">
        <v>38</v>
      </c>
      <c r="H51" s="123"/>
    </row>
    <row r="52" spans="2:10" ht="18.75" x14ac:dyDescent="0.3">
      <c r="B52" s="43" t="s">
        <v>32</v>
      </c>
      <c r="C52" s="8"/>
      <c r="D52" s="118">
        <f>D8</f>
        <v>591</v>
      </c>
      <c r="E52" s="118"/>
      <c r="F52" s="44">
        <f>G8</f>
        <v>0.26400000000000001</v>
      </c>
      <c r="G52" s="103">
        <f>G9</f>
        <v>156.279</v>
      </c>
      <c r="H52" s="104"/>
    </row>
    <row r="53" spans="2:10" ht="18.75" x14ac:dyDescent="0.3">
      <c r="B53" s="43" t="s">
        <v>33</v>
      </c>
      <c r="C53" s="8"/>
      <c r="D53" s="88">
        <f>D13+D14</f>
        <v>160</v>
      </c>
      <c r="E53" s="88"/>
      <c r="F53" s="45">
        <v>0.46</v>
      </c>
      <c r="G53" s="103">
        <f>D53*F53</f>
        <v>73.600000000000009</v>
      </c>
      <c r="H53" s="104"/>
    </row>
    <row r="54" spans="2:10" ht="18.75" x14ac:dyDescent="0.3">
      <c r="B54" s="43" t="s">
        <v>49</v>
      </c>
      <c r="C54" s="8"/>
      <c r="D54" s="118">
        <v>5</v>
      </c>
      <c r="E54" s="118"/>
      <c r="F54" s="45">
        <v>1.1000000000000001</v>
      </c>
      <c r="G54" s="103">
        <f t="shared" ref="G54" si="1">D54*F54</f>
        <v>5.5</v>
      </c>
      <c r="H54" s="104"/>
    </row>
    <row r="55" spans="2:10" ht="18.75" x14ac:dyDescent="0.3">
      <c r="B55" s="43" t="s">
        <v>36</v>
      </c>
      <c r="C55" s="8"/>
      <c r="D55" s="118">
        <f>D17</f>
        <v>10</v>
      </c>
      <c r="E55" s="118"/>
      <c r="F55" s="45">
        <v>1.21</v>
      </c>
      <c r="G55" s="103">
        <f>D55*F55</f>
        <v>12.1</v>
      </c>
      <c r="H55" s="104"/>
    </row>
    <row r="56" spans="2:10" ht="18.75" x14ac:dyDescent="0.3">
      <c r="B56" s="46" t="s">
        <v>37</v>
      </c>
      <c r="C56" s="47"/>
      <c r="D56" s="124">
        <f>SUM(D52:E55)</f>
        <v>766</v>
      </c>
      <c r="E56" s="124"/>
      <c r="F56" s="52">
        <f>G56/D56</f>
        <v>0.32307963446475196</v>
      </c>
      <c r="G56" s="120">
        <f>SUM(G52:G55)</f>
        <v>247.47900000000001</v>
      </c>
      <c r="H56" s="121"/>
      <c r="J56" s="53"/>
    </row>
  </sheetData>
  <sheetProtection algorithmName="SHA-512" hashValue="ztFZg3AB+LMa2b1OR4DsuivlZHj/zMaRQXTnt/vKnrzu27Ad4yzxueh9UeINVsNaximrxQRzOl7QwVp7FZ6Guw==" saltValue="vW8NXDJWmJO8Zm/6tf5xHg==" spinCount="100000" sheet="1" objects="1" scenarios="1" selectLockedCells="1"/>
  <mergeCells count="48">
    <mergeCell ref="D55:E55"/>
    <mergeCell ref="G55:H55"/>
    <mergeCell ref="D56:E56"/>
    <mergeCell ref="G56:H56"/>
    <mergeCell ref="D53:E53"/>
    <mergeCell ref="G53:H53"/>
    <mergeCell ref="D54:E54"/>
    <mergeCell ref="G54:H54"/>
    <mergeCell ref="D49:E49"/>
    <mergeCell ref="G49:H49"/>
    <mergeCell ref="B50:H50"/>
    <mergeCell ref="D51:E51"/>
    <mergeCell ref="G51:H51"/>
    <mergeCell ref="D52:E52"/>
    <mergeCell ref="G52:H52"/>
    <mergeCell ref="D47:E47"/>
    <mergeCell ref="G47:H47"/>
    <mergeCell ref="D48:E48"/>
    <mergeCell ref="G48:H48"/>
    <mergeCell ref="B43:H43"/>
    <mergeCell ref="D44:E44"/>
    <mergeCell ref="G44:H44"/>
    <mergeCell ref="D45:E45"/>
    <mergeCell ref="G45:H45"/>
    <mergeCell ref="D46:E46"/>
    <mergeCell ref="G46:H46"/>
    <mergeCell ref="D17:E17"/>
    <mergeCell ref="B18:H18"/>
    <mergeCell ref="B19:H19"/>
    <mergeCell ref="B26:F26"/>
    <mergeCell ref="G26:H26"/>
    <mergeCell ref="B42:H42"/>
    <mergeCell ref="B12:H12"/>
    <mergeCell ref="D13:E13"/>
    <mergeCell ref="G13:H13"/>
    <mergeCell ref="D14:E14"/>
    <mergeCell ref="D9:E9"/>
    <mergeCell ref="G9:H9"/>
    <mergeCell ref="D10:E10"/>
    <mergeCell ref="G10:H10"/>
    <mergeCell ref="D11:E11"/>
    <mergeCell ref="F11:H11"/>
    <mergeCell ref="B4:H4"/>
    <mergeCell ref="B5:H5"/>
    <mergeCell ref="B6:H6"/>
    <mergeCell ref="B7:H7"/>
    <mergeCell ref="D8:E8"/>
    <mergeCell ref="G8:H8"/>
  </mergeCells>
  <conditionalFormatting sqref="B18:H18">
    <cfRule type="expression" dxfId="32" priority="7">
      <formula>IF(SUM($C$39:$F$40)&gt;0,TRUE,FALSE)</formula>
    </cfRule>
  </conditionalFormatting>
  <conditionalFormatting sqref="D49:E49 D56:E56">
    <cfRule type="cellIs" dxfId="31" priority="6" operator="between">
      <formula>$D$8</formula>
      <formula>$G$10</formula>
    </cfRule>
  </conditionalFormatting>
  <conditionalFormatting sqref="F49 F56">
    <cfRule type="cellIs" dxfId="30" priority="5" operator="between">
      <formula>$D$9</formula>
      <formula>$D$11</formula>
    </cfRule>
  </conditionalFormatting>
  <conditionalFormatting sqref="D49:E49">
    <cfRule type="expression" dxfId="29" priority="4">
      <formula>IF($D$49&gt;$F$49*$D$32+$D$33,TRUE,FALSE)</formula>
    </cfRule>
  </conditionalFormatting>
  <conditionalFormatting sqref="D56:E56">
    <cfRule type="expression" dxfId="28" priority="3">
      <formula>IF($D$56&gt;$F$56*$D$32+$D$33,TRUE,FALSE)</formula>
    </cfRule>
  </conditionalFormatting>
  <conditionalFormatting sqref="B18:H18">
    <cfRule type="expression" dxfId="27" priority="2">
      <formula>IF(SUM($C$39:$F$40)&gt;0,TRUE,FALSE)</formula>
    </cfRule>
  </conditionalFormatting>
  <conditionalFormatting sqref="B18:H18">
    <cfRule type="expression" dxfId="26" priority="1">
      <formula>IF(SUM($C$39:$F$40)&gt;0,TRUE,FALSE)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58"/>
  <sheetViews>
    <sheetView showGridLines="0" zoomScale="115" zoomScaleNormal="115" zoomScalePageLayoutView="115" workbookViewId="0">
      <selection activeCell="D13" sqref="D13:E13"/>
    </sheetView>
  </sheetViews>
  <sheetFormatPr baseColWidth="10" defaultColWidth="10.85546875" defaultRowHeight="15" x14ac:dyDescent="0.25"/>
  <cols>
    <col min="1" max="1" width="10.85546875" style="1"/>
    <col min="2" max="2" width="19" style="1" customWidth="1"/>
    <col min="3" max="3" width="17" style="1" customWidth="1"/>
    <col min="4" max="5" width="10.28515625" style="1" customWidth="1"/>
    <col min="6" max="6" width="35.85546875" style="1" bestFit="1" customWidth="1"/>
    <col min="7" max="8" width="10.28515625" style="1" customWidth="1"/>
    <col min="9" max="11" width="10.85546875" style="1"/>
    <col min="12" max="18" width="11.42578125" style="1" customWidth="1"/>
    <col min="19" max="16384" width="10.85546875" style="1"/>
  </cols>
  <sheetData>
    <row r="4" spans="2:28" ht="22.5" customHeight="1" x14ac:dyDescent="0.5">
      <c r="B4" s="72" t="s">
        <v>0</v>
      </c>
      <c r="C4" s="73"/>
      <c r="D4" s="73"/>
      <c r="E4" s="73"/>
      <c r="F4" s="73"/>
      <c r="G4" s="73"/>
      <c r="H4" s="74"/>
    </row>
    <row r="5" spans="2:28" ht="36.75" customHeight="1" x14ac:dyDescent="0.8">
      <c r="B5" s="75" t="s">
        <v>50</v>
      </c>
      <c r="C5" s="76"/>
      <c r="D5" s="76"/>
      <c r="E5" s="76"/>
      <c r="F5" s="76"/>
      <c r="G5" s="76"/>
      <c r="H5" s="77"/>
    </row>
    <row r="6" spans="2:28" x14ac:dyDescent="0.25">
      <c r="B6" s="78"/>
      <c r="C6" s="79"/>
      <c r="D6" s="79"/>
      <c r="E6" s="79"/>
      <c r="F6" s="79"/>
      <c r="G6" s="79"/>
      <c r="H6" s="80"/>
    </row>
    <row r="7" spans="2:28" ht="22.5" x14ac:dyDescent="0.45">
      <c r="B7" s="81" t="s">
        <v>51</v>
      </c>
      <c r="C7" s="82"/>
      <c r="D7" s="82"/>
      <c r="E7" s="82"/>
      <c r="F7" s="82"/>
      <c r="G7" s="82"/>
      <c r="H7" s="83"/>
      <c r="V7" s="2"/>
      <c r="W7" s="2"/>
      <c r="X7" s="2"/>
      <c r="Y7" s="2"/>
      <c r="Z7" s="2"/>
      <c r="AA7" s="2"/>
      <c r="AB7" s="2"/>
    </row>
    <row r="8" spans="2:28" ht="18.75" x14ac:dyDescent="0.3">
      <c r="B8" s="3" t="s">
        <v>1</v>
      </c>
      <c r="C8" s="4"/>
      <c r="D8" s="84">
        <v>646</v>
      </c>
      <c r="E8" s="85"/>
      <c r="F8" s="5" t="s">
        <v>2</v>
      </c>
      <c r="G8" s="84">
        <v>0.80200000000000005</v>
      </c>
      <c r="H8" s="85"/>
    </row>
    <row r="9" spans="2:28" ht="18.75" x14ac:dyDescent="0.3">
      <c r="B9" s="6" t="s">
        <v>3</v>
      </c>
      <c r="C9" s="7"/>
      <c r="D9" s="88">
        <v>0.78</v>
      </c>
      <c r="E9" s="89"/>
      <c r="F9" s="8" t="s">
        <v>4</v>
      </c>
      <c r="G9" s="88">
        <v>518.09199999999998</v>
      </c>
      <c r="H9" s="89"/>
    </row>
    <row r="10" spans="2:28" ht="18.75" x14ac:dyDescent="0.3">
      <c r="B10" s="6" t="s">
        <v>5</v>
      </c>
      <c r="C10" s="7"/>
      <c r="D10" s="88">
        <v>0.94299999999999995</v>
      </c>
      <c r="E10" s="89"/>
      <c r="F10" s="9" t="s">
        <v>6</v>
      </c>
      <c r="G10" s="90">
        <v>1050</v>
      </c>
      <c r="H10" s="91"/>
    </row>
    <row r="11" spans="2:28" ht="18.75" x14ac:dyDescent="0.3">
      <c r="B11" s="10" t="s">
        <v>7</v>
      </c>
      <c r="C11" s="11"/>
      <c r="D11" s="92">
        <v>1.0469999999999999</v>
      </c>
      <c r="E11" s="93"/>
      <c r="F11" s="94"/>
      <c r="G11" s="95"/>
      <c r="H11" s="96"/>
    </row>
    <row r="12" spans="2:28" ht="22.5" x14ac:dyDescent="0.45">
      <c r="B12" s="81" t="s">
        <v>8</v>
      </c>
      <c r="C12" s="82"/>
      <c r="D12" s="82"/>
      <c r="E12" s="82"/>
      <c r="F12" s="82"/>
      <c r="G12" s="82"/>
      <c r="H12" s="83"/>
    </row>
    <row r="13" spans="2:28" ht="21" x14ac:dyDescent="0.35">
      <c r="B13" s="12" t="s">
        <v>9</v>
      </c>
      <c r="C13" s="13"/>
      <c r="D13" s="97">
        <v>80</v>
      </c>
      <c r="E13" s="98"/>
      <c r="F13" s="12" t="s">
        <v>52</v>
      </c>
      <c r="G13" s="99">
        <v>235</v>
      </c>
      <c r="H13" s="100"/>
    </row>
    <row r="14" spans="2:28" ht="21" x14ac:dyDescent="0.35">
      <c r="B14" s="14" t="s">
        <v>10</v>
      </c>
      <c r="C14" s="15"/>
      <c r="D14" s="101">
        <v>80</v>
      </c>
      <c r="E14" s="102"/>
      <c r="F14" s="58"/>
      <c r="G14" s="59"/>
      <c r="H14" s="60"/>
    </row>
    <row r="15" spans="2:28" ht="21" x14ac:dyDescent="0.35">
      <c r="B15" s="14" t="s">
        <v>11</v>
      </c>
      <c r="C15" s="17"/>
      <c r="D15" s="101">
        <v>0</v>
      </c>
      <c r="E15" s="102"/>
      <c r="F15" s="58"/>
      <c r="G15" s="59"/>
      <c r="H15" s="60"/>
    </row>
    <row r="16" spans="2:28" ht="21" x14ac:dyDescent="0.35">
      <c r="B16" s="18" t="s">
        <v>12</v>
      </c>
      <c r="C16" s="19"/>
      <c r="D16" s="86">
        <v>0</v>
      </c>
      <c r="E16" s="87"/>
      <c r="F16" s="58"/>
      <c r="G16" s="59"/>
      <c r="H16" s="60"/>
    </row>
    <row r="17" spans="2:8" ht="21.75" thickBot="1" x14ac:dyDescent="0.3">
      <c r="B17" s="16" t="s">
        <v>13</v>
      </c>
      <c r="C17" s="21"/>
      <c r="D17" s="105">
        <v>10</v>
      </c>
      <c r="E17" s="106"/>
      <c r="F17" s="20"/>
      <c r="G17" s="55"/>
      <c r="H17" s="56"/>
    </row>
    <row r="18" spans="2:8" ht="20.25" thickTop="1" thickBot="1" x14ac:dyDescent="0.3">
      <c r="B18" s="107" t="str">
        <f>IF(SUM(C39:F40)&gt;0,"MASSE OU CENTRAGE HORS LIMITE-VOL NON POSSIBLE", "MASSE ET CENTRAGE OK")</f>
        <v>MASSE ET CENTRAGE OK</v>
      </c>
      <c r="C18" s="108"/>
      <c r="D18" s="108"/>
      <c r="E18" s="108"/>
      <c r="F18" s="108"/>
      <c r="G18" s="108"/>
      <c r="H18" s="109"/>
    </row>
    <row r="19" spans="2:8" ht="23.25" thickTop="1" x14ac:dyDescent="0.45">
      <c r="B19" s="110" t="s">
        <v>14</v>
      </c>
      <c r="C19" s="111"/>
      <c r="D19" s="111"/>
      <c r="E19" s="111"/>
      <c r="F19" s="111"/>
      <c r="G19" s="111"/>
      <c r="H19" s="112"/>
    </row>
    <row r="20" spans="2:8" x14ac:dyDescent="0.25">
      <c r="B20" s="22"/>
      <c r="C20" s="23"/>
      <c r="D20" s="23"/>
      <c r="E20" s="23"/>
      <c r="F20" s="23"/>
      <c r="G20" s="23"/>
      <c r="H20" s="24"/>
    </row>
    <row r="21" spans="2:8" x14ac:dyDescent="0.25">
      <c r="B21" s="25"/>
      <c r="C21" s="2"/>
      <c r="D21" s="2"/>
      <c r="E21" s="2"/>
      <c r="F21" s="2"/>
      <c r="G21" s="2"/>
      <c r="H21" s="26"/>
    </row>
    <row r="22" spans="2:8" x14ac:dyDescent="0.25">
      <c r="B22" s="25"/>
      <c r="C22" s="2"/>
      <c r="D22" s="2"/>
      <c r="E22" s="2"/>
      <c r="F22" s="2"/>
      <c r="G22" s="2"/>
      <c r="H22" s="26"/>
    </row>
    <row r="23" spans="2:8" x14ac:dyDescent="0.25">
      <c r="B23" s="25"/>
      <c r="C23" s="2"/>
      <c r="D23" s="2"/>
      <c r="E23" s="2"/>
      <c r="F23" s="2"/>
      <c r="G23" s="2"/>
      <c r="H23" s="26"/>
    </row>
    <row r="24" spans="2:8" x14ac:dyDescent="0.25">
      <c r="B24" s="25"/>
      <c r="C24" s="2"/>
      <c r="D24" s="2"/>
      <c r="E24" s="2"/>
      <c r="F24" s="2"/>
      <c r="G24" s="2"/>
      <c r="H24" s="26"/>
    </row>
    <row r="25" spans="2:8" x14ac:dyDescent="0.25">
      <c r="B25" s="27" t="s">
        <v>15</v>
      </c>
      <c r="C25" s="2"/>
      <c r="D25" s="2"/>
      <c r="E25" s="2"/>
      <c r="F25" s="2"/>
      <c r="G25" s="2"/>
      <c r="H25" s="26"/>
    </row>
    <row r="26" spans="2:8" x14ac:dyDescent="0.25">
      <c r="B26" s="113" t="s">
        <v>16</v>
      </c>
      <c r="C26" s="114"/>
      <c r="D26" s="114"/>
      <c r="E26" s="114"/>
      <c r="F26" s="114"/>
      <c r="G26" s="115" t="s">
        <v>17</v>
      </c>
      <c r="H26" s="116"/>
    </row>
    <row r="27" spans="2:8" x14ac:dyDescent="0.25">
      <c r="B27" s="28">
        <f>D9</f>
        <v>0.78</v>
      </c>
      <c r="C27" s="29">
        <f>D9</f>
        <v>0.78</v>
      </c>
      <c r="D27" s="30">
        <f>D10</f>
        <v>0.94299999999999995</v>
      </c>
      <c r="E27" s="30">
        <f>D11</f>
        <v>1.0469999999999999</v>
      </c>
      <c r="F27" s="30">
        <f>D11</f>
        <v>1.0469999999999999</v>
      </c>
      <c r="G27" s="31">
        <f>F50</f>
        <v>0.89100527811611852</v>
      </c>
      <c r="H27" s="32">
        <f>F58</f>
        <v>0.85580633373934234</v>
      </c>
    </row>
    <row r="28" spans="2:8" x14ac:dyDescent="0.25">
      <c r="B28" s="28">
        <f>D8</f>
        <v>646</v>
      </c>
      <c r="C28" s="29">
        <v>850</v>
      </c>
      <c r="D28" s="29">
        <f>G10</f>
        <v>1050</v>
      </c>
      <c r="E28" s="29">
        <f>G10</f>
        <v>1050</v>
      </c>
      <c r="F28" s="29">
        <f>D8</f>
        <v>646</v>
      </c>
      <c r="G28" s="33"/>
      <c r="H28" s="34"/>
    </row>
    <row r="29" spans="2:8" x14ac:dyDescent="0.25">
      <c r="B29" s="25"/>
      <c r="C29" s="2"/>
      <c r="D29" s="2"/>
      <c r="E29" s="2"/>
      <c r="F29" s="2"/>
      <c r="G29" s="33">
        <f>D50</f>
        <v>985.2</v>
      </c>
      <c r="H29" s="34">
        <f>D58</f>
        <v>821</v>
      </c>
    </row>
    <row r="30" spans="2:8" x14ac:dyDescent="0.25">
      <c r="B30" s="25"/>
      <c r="C30" s="2"/>
      <c r="D30" s="2"/>
      <c r="E30" s="2"/>
      <c r="F30" s="2"/>
      <c r="G30" s="2"/>
      <c r="H30" s="26"/>
    </row>
    <row r="31" spans="2:8" x14ac:dyDescent="0.25">
      <c r="B31" s="25"/>
      <c r="C31" s="35" t="s">
        <v>18</v>
      </c>
      <c r="D31" s="2"/>
      <c r="E31" s="2"/>
      <c r="F31" s="2"/>
      <c r="G31" s="2"/>
      <c r="H31" s="26"/>
    </row>
    <row r="32" spans="2:8" x14ac:dyDescent="0.25">
      <c r="B32" s="25"/>
      <c r="C32" s="2" t="s">
        <v>19</v>
      </c>
      <c r="D32" s="2">
        <f>(D28-C28)/(D10-D9)</f>
        <v>1226.9938650306754</v>
      </c>
      <c r="E32" s="2"/>
      <c r="F32" s="33"/>
      <c r="G32" s="2"/>
      <c r="H32" s="26"/>
    </row>
    <row r="33" spans="2:14" x14ac:dyDescent="0.25">
      <c r="B33" s="25"/>
      <c r="C33" s="2" t="s">
        <v>20</v>
      </c>
      <c r="D33" s="2">
        <f>C28-D32*C27</f>
        <v>-107.05521472392684</v>
      </c>
      <c r="E33" s="2"/>
      <c r="F33" s="2"/>
      <c r="G33" s="2"/>
      <c r="H33" s="26"/>
    </row>
    <row r="34" spans="2:14" x14ac:dyDescent="0.25">
      <c r="B34" s="25"/>
      <c r="C34" s="2"/>
      <c r="D34" s="2"/>
      <c r="E34" s="2"/>
      <c r="F34" s="2"/>
      <c r="G34" s="2"/>
      <c r="H34" s="26"/>
    </row>
    <row r="35" spans="2:14" x14ac:dyDescent="0.25">
      <c r="B35" s="25"/>
      <c r="C35" s="2"/>
      <c r="D35" s="2"/>
      <c r="E35" s="2"/>
      <c r="F35" s="2"/>
      <c r="G35" s="2"/>
      <c r="H35" s="26"/>
    </row>
    <row r="36" spans="2:14" x14ac:dyDescent="0.25">
      <c r="B36" s="25"/>
      <c r="C36" s="2"/>
      <c r="D36" s="2"/>
      <c r="E36" s="2"/>
      <c r="F36" s="2"/>
      <c r="G36" s="2"/>
      <c r="H36" s="26"/>
    </row>
    <row r="37" spans="2:14" x14ac:dyDescent="0.25">
      <c r="B37" s="25"/>
      <c r="C37" s="35" t="s">
        <v>21</v>
      </c>
      <c r="D37" s="2"/>
      <c r="E37" s="2"/>
      <c r="F37" s="2"/>
      <c r="G37" s="2"/>
      <c r="H37" s="26"/>
    </row>
    <row r="38" spans="2:14" x14ac:dyDescent="0.25">
      <c r="B38" s="25"/>
      <c r="C38" s="2" t="s">
        <v>22</v>
      </c>
      <c r="D38" s="2" t="s">
        <v>23</v>
      </c>
      <c r="E38" s="2" t="s">
        <v>24</v>
      </c>
      <c r="F38" s="36" t="s">
        <v>25</v>
      </c>
      <c r="G38" s="2"/>
      <c r="H38" s="26"/>
    </row>
    <row r="39" spans="2:14" x14ac:dyDescent="0.25">
      <c r="B39" s="27" t="s">
        <v>26</v>
      </c>
      <c r="C39" s="22">
        <f>IF(D50&gt;G10,1,0)</f>
        <v>0</v>
      </c>
      <c r="D39" s="23">
        <f>IF(F50&gt;D11,1,0)</f>
        <v>0</v>
      </c>
      <c r="E39" s="23">
        <f>IF(F50&lt;D9,1,0)</f>
        <v>0</v>
      </c>
      <c r="F39" s="37">
        <f>IF(AND(F50&lt;D10,D50&gt;(F50*D32+D33)),1,0)</f>
        <v>0</v>
      </c>
      <c r="G39" s="2"/>
      <c r="H39" s="26"/>
    </row>
    <row r="40" spans="2:14" x14ac:dyDescent="0.25">
      <c r="B40" s="27" t="s">
        <v>27</v>
      </c>
      <c r="C40" s="38">
        <f>IF(D58&gt;G10,1,0)</f>
        <v>0</v>
      </c>
      <c r="D40" s="39">
        <f>IF(F58&gt;D11,1,0)</f>
        <v>0</v>
      </c>
      <c r="E40" s="39">
        <f>IF(F58&lt;D9,1,0)</f>
        <v>0</v>
      </c>
      <c r="F40" s="40">
        <f>IF(AND(F58&lt;D11,D58&gt;(F58*D32+D33)),1,0)</f>
        <v>0</v>
      </c>
      <c r="G40" s="2"/>
      <c r="H40" s="26"/>
    </row>
    <row r="41" spans="2:14" x14ac:dyDescent="0.25">
      <c r="B41" s="38"/>
      <c r="C41" s="39"/>
      <c r="D41" s="39"/>
      <c r="E41" s="39"/>
      <c r="F41" s="39"/>
      <c r="G41" s="39"/>
      <c r="H41" s="41"/>
    </row>
    <row r="42" spans="2:14" ht="22.5" x14ac:dyDescent="0.45">
      <c r="B42" s="81" t="s">
        <v>28</v>
      </c>
      <c r="C42" s="82"/>
      <c r="D42" s="82"/>
      <c r="E42" s="82"/>
      <c r="F42" s="82"/>
      <c r="G42" s="82"/>
      <c r="H42" s="83"/>
    </row>
    <row r="43" spans="2:14" ht="22.5" x14ac:dyDescent="0.45">
      <c r="B43" s="110" t="s">
        <v>29</v>
      </c>
      <c r="C43" s="111"/>
      <c r="D43" s="111"/>
      <c r="E43" s="111"/>
      <c r="F43" s="111"/>
      <c r="G43" s="111"/>
      <c r="H43" s="112"/>
    </row>
    <row r="44" spans="2:14" ht="18.75" x14ac:dyDescent="0.3">
      <c r="B44" s="10"/>
      <c r="C44" s="11"/>
      <c r="D44" s="90" t="s">
        <v>30</v>
      </c>
      <c r="E44" s="90"/>
      <c r="F44" s="57" t="s">
        <v>31</v>
      </c>
      <c r="G44" s="90" t="s">
        <v>38</v>
      </c>
      <c r="H44" s="91"/>
    </row>
    <row r="45" spans="2:14" ht="15" customHeight="1" x14ac:dyDescent="0.3">
      <c r="B45" s="43" t="s">
        <v>32</v>
      </c>
      <c r="C45" s="8"/>
      <c r="D45" s="117">
        <f>D8</f>
        <v>646</v>
      </c>
      <c r="E45" s="117"/>
      <c r="F45" s="44">
        <f>G8</f>
        <v>0.80200000000000005</v>
      </c>
      <c r="G45" s="103">
        <f>G9</f>
        <v>518.09199999999998</v>
      </c>
      <c r="H45" s="104"/>
    </row>
    <row r="46" spans="2:14" ht="18.75" x14ac:dyDescent="0.3">
      <c r="B46" s="43" t="s">
        <v>33</v>
      </c>
      <c r="C46" s="8"/>
      <c r="D46" s="88">
        <f>D13+D14</f>
        <v>160</v>
      </c>
      <c r="E46" s="88"/>
      <c r="F46" s="45">
        <v>0.96699999999999997</v>
      </c>
      <c r="G46" s="103">
        <f>D46*F46</f>
        <v>154.72</v>
      </c>
      <c r="H46" s="104"/>
    </row>
    <row r="47" spans="2:14" ht="18.75" x14ac:dyDescent="0.3">
      <c r="B47" s="43" t="s">
        <v>34</v>
      </c>
      <c r="C47" s="8"/>
      <c r="D47" s="88">
        <f>D15+D16</f>
        <v>0</v>
      </c>
      <c r="E47" s="88"/>
      <c r="F47" s="45">
        <v>1.7769999999999999</v>
      </c>
      <c r="G47" s="103">
        <f t="shared" ref="G47:G48" si="0">D47*F47</f>
        <v>0</v>
      </c>
      <c r="H47" s="104"/>
      <c r="N47" s="54"/>
    </row>
    <row r="48" spans="2:14" ht="18.75" x14ac:dyDescent="0.3">
      <c r="B48" s="43" t="s">
        <v>49</v>
      </c>
      <c r="C48" s="8"/>
      <c r="D48" s="88">
        <f>G13*0.72</f>
        <v>169.2</v>
      </c>
      <c r="E48" s="88"/>
      <c r="F48" s="45">
        <v>1.0669999999999999</v>
      </c>
      <c r="G48" s="103">
        <f t="shared" si="0"/>
        <v>180.53639999999999</v>
      </c>
      <c r="H48" s="104"/>
    </row>
    <row r="49" spans="2:10" ht="18.75" x14ac:dyDescent="0.3">
      <c r="B49" s="43" t="s">
        <v>36</v>
      </c>
      <c r="C49" s="8"/>
      <c r="D49" s="88">
        <f>D17</f>
        <v>10</v>
      </c>
      <c r="E49" s="88"/>
      <c r="F49" s="45">
        <v>2.4470000000000001</v>
      </c>
      <c r="G49" s="103">
        <f>D49*F49</f>
        <v>24.47</v>
      </c>
      <c r="H49" s="104"/>
    </row>
    <row r="50" spans="2:10" ht="18.75" x14ac:dyDescent="0.3">
      <c r="B50" s="46" t="s">
        <v>37</v>
      </c>
      <c r="C50" s="47"/>
      <c r="D50" s="119">
        <f>SUM(D45:E49)</f>
        <v>985.2</v>
      </c>
      <c r="E50" s="119"/>
      <c r="F50" s="48">
        <f>G50/D50</f>
        <v>0.89100527811611852</v>
      </c>
      <c r="G50" s="120">
        <f>SUM(G45:G49)</f>
        <v>877.8184</v>
      </c>
      <c r="H50" s="121"/>
    </row>
    <row r="51" spans="2:10" ht="22.5" x14ac:dyDescent="0.45">
      <c r="B51" s="110" t="s">
        <v>53</v>
      </c>
      <c r="C51" s="111"/>
      <c r="D51" s="111"/>
      <c r="E51" s="111"/>
      <c r="F51" s="111"/>
      <c r="G51" s="111"/>
      <c r="H51" s="112"/>
    </row>
    <row r="52" spans="2:10" ht="18.75" x14ac:dyDescent="0.3">
      <c r="B52" s="49"/>
      <c r="C52" s="50"/>
      <c r="D52" s="122" t="s">
        <v>30</v>
      </c>
      <c r="E52" s="122"/>
      <c r="F52" s="61" t="s">
        <v>31</v>
      </c>
      <c r="G52" s="122" t="s">
        <v>38</v>
      </c>
      <c r="H52" s="123"/>
    </row>
    <row r="53" spans="2:10" ht="18.75" x14ac:dyDescent="0.3">
      <c r="B53" s="43" t="s">
        <v>32</v>
      </c>
      <c r="C53" s="8"/>
      <c r="D53" s="118">
        <f>D8</f>
        <v>646</v>
      </c>
      <c r="E53" s="118"/>
      <c r="F53" s="44">
        <f>G8</f>
        <v>0.80200000000000005</v>
      </c>
      <c r="G53" s="103">
        <f>G9</f>
        <v>518.09199999999998</v>
      </c>
      <c r="H53" s="104"/>
    </row>
    <row r="54" spans="2:10" ht="18.75" x14ac:dyDescent="0.3">
      <c r="B54" s="43" t="s">
        <v>33</v>
      </c>
      <c r="C54" s="8"/>
      <c r="D54" s="88">
        <f>D13+D14</f>
        <v>160</v>
      </c>
      <c r="E54" s="88"/>
      <c r="F54" s="45">
        <v>0.96699999999999997</v>
      </c>
      <c r="G54" s="103">
        <f>D54*F54</f>
        <v>154.72</v>
      </c>
      <c r="H54" s="104"/>
    </row>
    <row r="55" spans="2:10" ht="18.75" x14ac:dyDescent="0.3">
      <c r="B55" s="43" t="s">
        <v>34</v>
      </c>
      <c r="C55" s="8"/>
      <c r="D55" s="88">
        <f>D15+D16</f>
        <v>0</v>
      </c>
      <c r="E55" s="88"/>
      <c r="F55" s="45">
        <v>1.7769999999999999</v>
      </c>
      <c r="G55" s="103">
        <f t="shared" ref="G55:G56" si="1">D55*F55</f>
        <v>0</v>
      </c>
      <c r="H55" s="104"/>
    </row>
    <row r="56" spans="2:10" ht="18.75" x14ac:dyDescent="0.3">
      <c r="B56" s="43" t="s">
        <v>49</v>
      </c>
      <c r="C56" s="8"/>
      <c r="D56" s="118">
        <v>5</v>
      </c>
      <c r="E56" s="118"/>
      <c r="F56" s="45">
        <v>1.0669999999999999</v>
      </c>
      <c r="G56" s="103">
        <f t="shared" si="1"/>
        <v>5.335</v>
      </c>
      <c r="H56" s="104"/>
    </row>
    <row r="57" spans="2:10" ht="18.75" x14ac:dyDescent="0.3">
      <c r="B57" s="43" t="s">
        <v>36</v>
      </c>
      <c r="C57" s="8"/>
      <c r="D57" s="118">
        <f>D17</f>
        <v>10</v>
      </c>
      <c r="E57" s="118"/>
      <c r="F57" s="45">
        <v>2.4470000000000001</v>
      </c>
      <c r="G57" s="103">
        <f>D57*F57</f>
        <v>24.47</v>
      </c>
      <c r="H57" s="104"/>
    </row>
    <row r="58" spans="2:10" ht="18.75" x14ac:dyDescent="0.3">
      <c r="B58" s="46" t="s">
        <v>37</v>
      </c>
      <c r="C58" s="47"/>
      <c r="D58" s="124">
        <f>SUM(D53:E57)</f>
        <v>821</v>
      </c>
      <c r="E58" s="124"/>
      <c r="F58" s="52">
        <f>G58/D58</f>
        <v>0.85580633373934234</v>
      </c>
      <c r="G58" s="120">
        <f>SUM(G53:G57)</f>
        <v>702.61700000000008</v>
      </c>
      <c r="H58" s="121"/>
      <c r="J58" s="53"/>
    </row>
  </sheetData>
  <sheetProtection password="8F55" sheet="1" objects="1" scenarios="1" selectLockedCells="1"/>
  <mergeCells count="54">
    <mergeCell ref="D57:E57"/>
    <mergeCell ref="G57:H57"/>
    <mergeCell ref="D58:E58"/>
    <mergeCell ref="G58:H58"/>
    <mergeCell ref="D55:E55"/>
    <mergeCell ref="G55:H55"/>
    <mergeCell ref="D56:E56"/>
    <mergeCell ref="G56:H56"/>
    <mergeCell ref="D54:E54"/>
    <mergeCell ref="G54:H54"/>
    <mergeCell ref="D48:E48"/>
    <mergeCell ref="G48:H48"/>
    <mergeCell ref="D49:E49"/>
    <mergeCell ref="G49:H49"/>
    <mergeCell ref="D50:E50"/>
    <mergeCell ref="G50:H50"/>
    <mergeCell ref="B51:H51"/>
    <mergeCell ref="D52:E52"/>
    <mergeCell ref="G52:H52"/>
    <mergeCell ref="D53:E53"/>
    <mergeCell ref="G53:H53"/>
    <mergeCell ref="D46:E46"/>
    <mergeCell ref="G46:H46"/>
    <mergeCell ref="D47:E47"/>
    <mergeCell ref="G47:H47"/>
    <mergeCell ref="B42:H42"/>
    <mergeCell ref="B43:H43"/>
    <mergeCell ref="D44:E44"/>
    <mergeCell ref="G44:H44"/>
    <mergeCell ref="D45:E45"/>
    <mergeCell ref="G45:H45"/>
    <mergeCell ref="D16:E16"/>
    <mergeCell ref="D17:E17"/>
    <mergeCell ref="B18:H18"/>
    <mergeCell ref="B19:H19"/>
    <mergeCell ref="B26:F26"/>
    <mergeCell ref="G26:H26"/>
    <mergeCell ref="B12:H12"/>
    <mergeCell ref="D13:E13"/>
    <mergeCell ref="G13:H13"/>
    <mergeCell ref="D14:E14"/>
    <mergeCell ref="D15:E15"/>
    <mergeCell ref="D9:E9"/>
    <mergeCell ref="G9:H9"/>
    <mergeCell ref="D10:E10"/>
    <mergeCell ref="G10:H10"/>
    <mergeCell ref="D11:E11"/>
    <mergeCell ref="F11:H11"/>
    <mergeCell ref="B4:H4"/>
    <mergeCell ref="B5:H5"/>
    <mergeCell ref="B6:H6"/>
    <mergeCell ref="B7:H7"/>
    <mergeCell ref="D8:E8"/>
    <mergeCell ref="G8:H8"/>
  </mergeCells>
  <conditionalFormatting sqref="B18:H18">
    <cfRule type="expression" dxfId="25" priority="9">
      <formula>IF(SUM($C$39:$F$40)&gt;0,TRUE,FALSE)</formula>
    </cfRule>
  </conditionalFormatting>
  <conditionalFormatting sqref="D50:E50 D58:E58">
    <cfRule type="cellIs" dxfId="24" priority="8" operator="between">
      <formula>$D$8</formula>
      <formula>$G$10</formula>
    </cfRule>
  </conditionalFormatting>
  <conditionalFormatting sqref="F50 F58">
    <cfRule type="cellIs" dxfId="23" priority="7" operator="between">
      <formula>$D$9</formula>
      <formula>$D$11</formula>
    </cfRule>
  </conditionalFormatting>
  <conditionalFormatting sqref="D50:E50">
    <cfRule type="expression" dxfId="22" priority="6">
      <formula>IF($D$50&gt;$F$50*$D$32+$D$33,TRUE,FALSE)</formula>
    </cfRule>
  </conditionalFormatting>
  <conditionalFormatting sqref="D58:E58">
    <cfRule type="expression" dxfId="21" priority="5">
      <formula>IF($D$58&gt;$F$58*$D$32+$D$33,TRUE,FALSE)</formula>
    </cfRule>
  </conditionalFormatting>
  <conditionalFormatting sqref="B18:H18">
    <cfRule type="expression" dxfId="20" priority="4">
      <formula>IF(SUM($C$39:$F$40)&gt;0,TRUE,FALSE)</formula>
    </cfRule>
  </conditionalFormatting>
  <conditionalFormatting sqref="B18:H18">
    <cfRule type="expression" dxfId="19" priority="3">
      <formula>IF(SUM($C$39:$F$40)&gt;0,TRUE,FALSE)</formula>
    </cfRule>
  </conditionalFormatting>
  <conditionalFormatting sqref="B18:H18">
    <cfRule type="expression" dxfId="18" priority="2">
      <formula>IF(SUM($C$39:$F$40)&gt;0,TRUE,FALSE)</formula>
    </cfRule>
  </conditionalFormatting>
  <conditionalFormatting sqref="B18:H18">
    <cfRule type="expression" dxfId="17" priority="1">
      <formula>IF(SUM($C$39:$F$40)&gt;0,TRUE,FALSE)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58"/>
  <sheetViews>
    <sheetView showGridLines="0" zoomScale="115" zoomScaleNormal="115" zoomScalePageLayoutView="115" workbookViewId="0">
      <selection activeCell="D13" sqref="D13:E13"/>
    </sheetView>
  </sheetViews>
  <sheetFormatPr baseColWidth="10" defaultColWidth="10.85546875" defaultRowHeight="15" x14ac:dyDescent="0.25"/>
  <cols>
    <col min="1" max="1" width="10.85546875" style="1"/>
    <col min="2" max="2" width="19" style="1" customWidth="1"/>
    <col min="3" max="3" width="17" style="1" customWidth="1"/>
    <col min="4" max="5" width="10.28515625" style="1" customWidth="1"/>
    <col min="6" max="6" width="35.85546875" style="1" bestFit="1" customWidth="1"/>
    <col min="7" max="8" width="10.28515625" style="1" customWidth="1"/>
    <col min="9" max="11" width="10.85546875" style="1"/>
    <col min="12" max="18" width="11.42578125" style="1" customWidth="1"/>
    <col min="19" max="16384" width="10.85546875" style="1"/>
  </cols>
  <sheetData>
    <row r="4" spans="2:28" ht="22.5" customHeight="1" x14ac:dyDescent="0.5">
      <c r="B4" s="72" t="s">
        <v>0</v>
      </c>
      <c r="C4" s="73"/>
      <c r="D4" s="73"/>
      <c r="E4" s="73"/>
      <c r="F4" s="73"/>
      <c r="G4" s="73"/>
      <c r="H4" s="74"/>
    </row>
    <row r="5" spans="2:28" ht="36.75" customHeight="1" x14ac:dyDescent="0.8">
      <c r="B5" s="75" t="s">
        <v>39</v>
      </c>
      <c r="C5" s="76"/>
      <c r="D5" s="76"/>
      <c r="E5" s="76"/>
      <c r="F5" s="76"/>
      <c r="G5" s="76"/>
      <c r="H5" s="77"/>
    </row>
    <row r="6" spans="2:28" x14ac:dyDescent="0.25">
      <c r="B6" s="78"/>
      <c r="C6" s="79"/>
      <c r="D6" s="79"/>
      <c r="E6" s="79"/>
      <c r="F6" s="79"/>
      <c r="G6" s="79"/>
      <c r="H6" s="80"/>
    </row>
    <row r="7" spans="2:28" ht="22.5" x14ac:dyDescent="0.45">
      <c r="B7" s="81" t="s">
        <v>40</v>
      </c>
      <c r="C7" s="82"/>
      <c r="D7" s="82"/>
      <c r="E7" s="82"/>
      <c r="F7" s="82"/>
      <c r="G7" s="82"/>
      <c r="H7" s="83"/>
      <c r="V7" s="2"/>
      <c r="W7" s="2"/>
      <c r="X7" s="2"/>
      <c r="Y7" s="2"/>
      <c r="Z7" s="2"/>
      <c r="AA7" s="2"/>
      <c r="AB7" s="2"/>
    </row>
    <row r="8" spans="2:28" ht="18.75" x14ac:dyDescent="0.3">
      <c r="B8" s="3" t="s">
        <v>1</v>
      </c>
      <c r="C8" s="4"/>
      <c r="D8" s="84">
        <v>984.5</v>
      </c>
      <c r="E8" s="85"/>
      <c r="F8" s="5" t="s">
        <v>2</v>
      </c>
      <c r="G8" s="84">
        <v>0.34200000000000003</v>
      </c>
      <c r="H8" s="85"/>
    </row>
    <row r="9" spans="2:28" ht="18.75" x14ac:dyDescent="0.3">
      <c r="B9" s="6" t="s">
        <v>3</v>
      </c>
      <c r="C9" s="7"/>
      <c r="D9" s="88">
        <v>0.25600000000000001</v>
      </c>
      <c r="E9" s="89"/>
      <c r="F9" s="8" t="s">
        <v>4</v>
      </c>
      <c r="G9" s="88">
        <v>337.1</v>
      </c>
      <c r="H9" s="89"/>
    </row>
    <row r="10" spans="2:28" ht="18.75" x14ac:dyDescent="0.3">
      <c r="B10" s="6" t="s">
        <v>5</v>
      </c>
      <c r="C10" s="7"/>
      <c r="D10" s="88">
        <v>0.374</v>
      </c>
      <c r="E10" s="89"/>
      <c r="F10" s="9" t="s">
        <v>6</v>
      </c>
      <c r="G10" s="90">
        <v>1460</v>
      </c>
      <c r="H10" s="91"/>
    </row>
    <row r="11" spans="2:28" ht="18.75" x14ac:dyDescent="0.3">
      <c r="B11" s="10" t="s">
        <v>7</v>
      </c>
      <c r="C11" s="11"/>
      <c r="D11" s="92">
        <v>0.57599999999999996</v>
      </c>
      <c r="E11" s="93"/>
      <c r="F11" s="94"/>
      <c r="G11" s="95"/>
      <c r="H11" s="96"/>
    </row>
    <row r="12" spans="2:28" ht="22.5" x14ac:dyDescent="0.45">
      <c r="B12" s="81" t="s">
        <v>8</v>
      </c>
      <c r="C12" s="82"/>
      <c r="D12" s="82"/>
      <c r="E12" s="82"/>
      <c r="F12" s="82"/>
      <c r="G12" s="82"/>
      <c r="H12" s="83"/>
    </row>
    <row r="13" spans="2:28" ht="21" x14ac:dyDescent="0.35">
      <c r="B13" s="12" t="s">
        <v>9</v>
      </c>
      <c r="C13" s="13"/>
      <c r="D13" s="97">
        <v>80</v>
      </c>
      <c r="E13" s="98"/>
      <c r="F13" s="12" t="s">
        <v>42</v>
      </c>
      <c r="G13" s="99">
        <v>214</v>
      </c>
      <c r="H13" s="100"/>
    </row>
    <row r="14" spans="2:28" ht="21" x14ac:dyDescent="0.35">
      <c r="B14" s="14" t="s">
        <v>10</v>
      </c>
      <c r="C14" s="15"/>
      <c r="D14" s="101">
        <v>80</v>
      </c>
      <c r="E14" s="102"/>
      <c r="F14" s="125"/>
      <c r="G14" s="126">
        <v>0</v>
      </c>
      <c r="H14" s="127"/>
    </row>
    <row r="15" spans="2:28" ht="21" x14ac:dyDescent="0.35">
      <c r="B15" s="14" t="s">
        <v>11</v>
      </c>
      <c r="C15" s="17"/>
      <c r="D15" s="101">
        <v>0</v>
      </c>
      <c r="E15" s="102"/>
      <c r="F15" s="125"/>
      <c r="G15" s="126"/>
      <c r="H15" s="127"/>
    </row>
    <row r="16" spans="2:28" ht="21" x14ac:dyDescent="0.35">
      <c r="B16" s="18" t="s">
        <v>12</v>
      </c>
      <c r="C16" s="19"/>
      <c r="D16" s="86">
        <v>0</v>
      </c>
      <c r="E16" s="87"/>
      <c r="F16" s="20"/>
      <c r="G16" s="128"/>
      <c r="H16" s="129"/>
    </row>
    <row r="17" spans="2:8" ht="21.75" thickBot="1" x14ac:dyDescent="0.3">
      <c r="B17" s="16" t="s">
        <v>13</v>
      </c>
      <c r="C17" s="21"/>
      <c r="D17" s="105">
        <v>10</v>
      </c>
      <c r="E17" s="106"/>
      <c r="F17" s="20"/>
      <c r="G17" s="55"/>
      <c r="H17" s="56"/>
    </row>
    <row r="18" spans="2:8" ht="20.25" thickTop="1" thickBot="1" x14ac:dyDescent="0.3">
      <c r="B18" s="107" t="str">
        <f>IF(SUM(C39:F40)&gt;0,"MASSE OU CENTRAGE HORS LIMITE-VOL NON POSSIBLE", "MASSE ET CENTRAGE OK")</f>
        <v>MASSE ET CENTRAGE OK</v>
      </c>
      <c r="C18" s="108"/>
      <c r="D18" s="108"/>
      <c r="E18" s="108"/>
      <c r="F18" s="108"/>
      <c r="G18" s="108"/>
      <c r="H18" s="109"/>
    </row>
    <row r="19" spans="2:8" ht="23.25" thickTop="1" x14ac:dyDescent="0.45">
      <c r="B19" s="110" t="s">
        <v>14</v>
      </c>
      <c r="C19" s="111"/>
      <c r="D19" s="111"/>
      <c r="E19" s="111"/>
      <c r="F19" s="111"/>
      <c r="G19" s="111"/>
      <c r="H19" s="112"/>
    </row>
    <row r="20" spans="2:8" x14ac:dyDescent="0.25">
      <c r="B20" s="22"/>
      <c r="C20" s="23"/>
      <c r="D20" s="23"/>
      <c r="E20" s="23"/>
      <c r="F20" s="23"/>
      <c r="G20" s="23"/>
      <c r="H20" s="24"/>
    </row>
    <row r="21" spans="2:8" x14ac:dyDescent="0.25">
      <c r="B21" s="25"/>
      <c r="C21" s="2"/>
      <c r="D21" s="2"/>
      <c r="E21" s="2"/>
      <c r="F21" s="2"/>
      <c r="G21" s="2"/>
      <c r="H21" s="26"/>
    </row>
    <row r="22" spans="2:8" x14ac:dyDescent="0.25">
      <c r="B22" s="25"/>
      <c r="C22" s="2"/>
      <c r="D22" s="2"/>
      <c r="E22" s="2"/>
      <c r="F22" s="2"/>
      <c r="G22" s="2"/>
      <c r="H22" s="26"/>
    </row>
    <row r="23" spans="2:8" x14ac:dyDescent="0.25">
      <c r="B23" s="25"/>
      <c r="C23" s="2"/>
      <c r="D23" s="2"/>
      <c r="E23" s="2"/>
      <c r="F23" s="2"/>
      <c r="G23" s="2"/>
      <c r="H23" s="26"/>
    </row>
    <row r="24" spans="2:8" x14ac:dyDescent="0.25">
      <c r="B24" s="25"/>
      <c r="C24" s="2"/>
      <c r="D24" s="2"/>
      <c r="E24" s="2"/>
      <c r="F24" s="2"/>
      <c r="G24" s="2"/>
      <c r="H24" s="26"/>
    </row>
    <row r="25" spans="2:8" x14ac:dyDescent="0.25">
      <c r="B25" s="27" t="s">
        <v>15</v>
      </c>
      <c r="C25" s="2"/>
      <c r="D25" s="2"/>
      <c r="E25" s="2"/>
      <c r="F25" s="2"/>
      <c r="G25" s="2"/>
      <c r="H25" s="26"/>
    </row>
    <row r="26" spans="2:8" x14ac:dyDescent="0.25">
      <c r="B26" s="113" t="s">
        <v>16</v>
      </c>
      <c r="C26" s="114"/>
      <c r="D26" s="114"/>
      <c r="E26" s="114"/>
      <c r="F26" s="114"/>
      <c r="G26" s="115" t="s">
        <v>17</v>
      </c>
      <c r="H26" s="116"/>
    </row>
    <row r="27" spans="2:8" x14ac:dyDescent="0.25">
      <c r="B27" s="28">
        <f>D9</f>
        <v>0.25600000000000001</v>
      </c>
      <c r="C27" s="29">
        <f>D9</f>
        <v>0.25600000000000001</v>
      </c>
      <c r="D27" s="30">
        <f>D10</f>
        <v>0.374</v>
      </c>
      <c r="E27" s="30">
        <f>D11</f>
        <v>0.57599999999999996</v>
      </c>
      <c r="F27" s="30">
        <f>D11</f>
        <v>0.57599999999999996</v>
      </c>
      <c r="G27" s="31">
        <f>F50</f>
        <v>0.39215026975805845</v>
      </c>
      <c r="H27" s="32">
        <f>F58</f>
        <v>0.34718279569892474</v>
      </c>
    </row>
    <row r="28" spans="2:8" x14ac:dyDescent="0.25">
      <c r="B28" s="28">
        <f>D8</f>
        <v>984.5</v>
      </c>
      <c r="C28" s="29">
        <v>1144</v>
      </c>
      <c r="D28" s="29">
        <f>G10</f>
        <v>1460</v>
      </c>
      <c r="E28" s="29">
        <f>G10</f>
        <v>1460</v>
      </c>
      <c r="F28" s="29">
        <f>D8</f>
        <v>984.5</v>
      </c>
      <c r="G28" s="33"/>
      <c r="H28" s="34"/>
    </row>
    <row r="29" spans="2:8" x14ac:dyDescent="0.25">
      <c r="B29" s="25"/>
      <c r="C29" s="2"/>
      <c r="D29" s="2"/>
      <c r="E29" s="2"/>
      <c r="F29" s="2"/>
      <c r="G29" s="33">
        <f>D50</f>
        <v>1308.58</v>
      </c>
      <c r="H29" s="34">
        <f>D58</f>
        <v>1162.5</v>
      </c>
    </row>
    <row r="30" spans="2:8" x14ac:dyDescent="0.25">
      <c r="B30" s="25"/>
      <c r="C30" s="2"/>
      <c r="D30" s="2"/>
      <c r="E30" s="2"/>
      <c r="F30" s="2"/>
      <c r="G30" s="2"/>
      <c r="H30" s="26"/>
    </row>
    <row r="31" spans="2:8" x14ac:dyDescent="0.25">
      <c r="B31" s="25"/>
      <c r="C31" s="35" t="s">
        <v>18</v>
      </c>
      <c r="D31" s="2"/>
      <c r="E31" s="2"/>
      <c r="F31" s="2"/>
      <c r="G31" s="2"/>
      <c r="H31" s="26"/>
    </row>
    <row r="32" spans="2:8" x14ac:dyDescent="0.25">
      <c r="B32" s="25"/>
      <c r="C32" s="2" t="s">
        <v>19</v>
      </c>
      <c r="D32" s="2">
        <f>(D28-C28)/(D10-D9)</f>
        <v>2677.9661016949153</v>
      </c>
      <c r="E32" s="2"/>
      <c r="F32" s="33"/>
      <c r="G32" s="2"/>
      <c r="H32" s="26"/>
    </row>
    <row r="33" spans="2:14" x14ac:dyDescent="0.25">
      <c r="B33" s="25"/>
      <c r="C33" s="2" t="s">
        <v>20</v>
      </c>
      <c r="D33" s="2">
        <f>C28-D32*C27</f>
        <v>458.4406779661017</v>
      </c>
      <c r="E33" s="2"/>
      <c r="F33" s="2"/>
      <c r="G33" s="2"/>
      <c r="H33" s="26"/>
    </row>
    <row r="34" spans="2:14" x14ac:dyDescent="0.25">
      <c r="B34" s="25"/>
      <c r="C34" s="2"/>
      <c r="D34" s="2"/>
      <c r="E34" s="2"/>
      <c r="F34" s="2"/>
      <c r="G34" s="2"/>
      <c r="H34" s="26"/>
    </row>
    <row r="35" spans="2:14" x14ac:dyDescent="0.25">
      <c r="B35" s="25"/>
      <c r="C35" s="2"/>
      <c r="D35" s="2"/>
      <c r="E35" s="2"/>
      <c r="F35" s="2"/>
      <c r="G35" s="2"/>
      <c r="H35" s="26"/>
    </row>
    <row r="36" spans="2:14" x14ac:dyDescent="0.25">
      <c r="B36" s="25"/>
      <c r="C36" s="2"/>
      <c r="D36" s="2"/>
      <c r="E36" s="2"/>
      <c r="F36" s="2"/>
      <c r="G36" s="2"/>
      <c r="H36" s="26"/>
    </row>
    <row r="37" spans="2:14" x14ac:dyDescent="0.25">
      <c r="B37" s="25"/>
      <c r="C37" s="35" t="s">
        <v>21</v>
      </c>
      <c r="D37" s="2"/>
      <c r="E37" s="2"/>
      <c r="F37" s="2"/>
      <c r="G37" s="2"/>
      <c r="H37" s="26"/>
    </row>
    <row r="38" spans="2:14" x14ac:dyDescent="0.25">
      <c r="B38" s="25"/>
      <c r="C38" s="2" t="s">
        <v>22</v>
      </c>
      <c r="D38" s="2" t="s">
        <v>23</v>
      </c>
      <c r="E38" s="2" t="s">
        <v>24</v>
      </c>
      <c r="F38" s="36" t="s">
        <v>25</v>
      </c>
      <c r="G38" s="2"/>
      <c r="H38" s="26"/>
    </row>
    <row r="39" spans="2:14" x14ac:dyDescent="0.25">
      <c r="B39" s="27" t="s">
        <v>26</v>
      </c>
      <c r="C39" s="22">
        <f>IF(D50&gt;G10,1,0)</f>
        <v>0</v>
      </c>
      <c r="D39" s="23">
        <f>IF(F50&gt;D11,1,0)</f>
        <v>0</v>
      </c>
      <c r="E39" s="23">
        <f>IF(F50&lt;D9,1,0)</f>
        <v>0</v>
      </c>
      <c r="F39" s="37">
        <f>IF(AND(F50&lt;D10,D50&gt;(F50*D32+D33)),1,0)</f>
        <v>0</v>
      </c>
      <c r="G39" s="2"/>
      <c r="H39" s="26"/>
    </row>
    <row r="40" spans="2:14" x14ac:dyDescent="0.25">
      <c r="B40" s="27" t="s">
        <v>27</v>
      </c>
      <c r="C40" s="38">
        <f>IF(D58&gt;G10,1,0)</f>
        <v>0</v>
      </c>
      <c r="D40" s="39">
        <f>IF(F58&gt;D11,1,0)</f>
        <v>0</v>
      </c>
      <c r="E40" s="39">
        <f>IF(F58&lt;D9,1,0)</f>
        <v>0</v>
      </c>
      <c r="F40" s="40">
        <f>IF(AND(F58&lt;D11,D58&gt;(F58*D32+D33)),1,0)</f>
        <v>0</v>
      </c>
      <c r="G40" s="2"/>
      <c r="H40" s="26"/>
    </row>
    <row r="41" spans="2:14" x14ac:dyDescent="0.25">
      <c r="B41" s="38"/>
      <c r="C41" s="39"/>
      <c r="D41" s="39"/>
      <c r="E41" s="39"/>
      <c r="F41" s="39"/>
      <c r="G41" s="39"/>
      <c r="H41" s="41"/>
    </row>
    <row r="42" spans="2:14" ht="22.5" x14ac:dyDescent="0.45">
      <c r="B42" s="81" t="s">
        <v>28</v>
      </c>
      <c r="C42" s="82"/>
      <c r="D42" s="82"/>
      <c r="E42" s="82"/>
      <c r="F42" s="82"/>
      <c r="G42" s="82"/>
      <c r="H42" s="83"/>
    </row>
    <row r="43" spans="2:14" ht="22.5" x14ac:dyDescent="0.45">
      <c r="B43" s="110" t="s">
        <v>29</v>
      </c>
      <c r="C43" s="111"/>
      <c r="D43" s="111"/>
      <c r="E43" s="111"/>
      <c r="F43" s="111"/>
      <c r="G43" s="111"/>
      <c r="H43" s="112"/>
    </row>
    <row r="44" spans="2:14" ht="18.75" x14ac:dyDescent="0.3">
      <c r="B44" s="10"/>
      <c r="C44" s="11"/>
      <c r="D44" s="90" t="s">
        <v>30</v>
      </c>
      <c r="E44" s="90"/>
      <c r="F44" s="42" t="s">
        <v>31</v>
      </c>
      <c r="G44" s="90" t="s">
        <v>38</v>
      </c>
      <c r="H44" s="91"/>
    </row>
    <row r="45" spans="2:14" ht="15" customHeight="1" x14ac:dyDescent="0.3">
      <c r="B45" s="43" t="s">
        <v>32</v>
      </c>
      <c r="C45" s="8"/>
      <c r="D45" s="117">
        <f>D8</f>
        <v>984.5</v>
      </c>
      <c r="E45" s="117"/>
      <c r="F45" s="44">
        <f>G8</f>
        <v>0.34200000000000003</v>
      </c>
      <c r="G45" s="103">
        <f>G9</f>
        <v>337.1</v>
      </c>
      <c r="H45" s="104"/>
    </row>
    <row r="46" spans="2:14" ht="18.75" x14ac:dyDescent="0.3">
      <c r="B46" s="43" t="s">
        <v>33</v>
      </c>
      <c r="C46" s="8"/>
      <c r="D46" s="88">
        <f>D13+D14</f>
        <v>160</v>
      </c>
      <c r="E46" s="88"/>
      <c r="F46" s="45">
        <v>0.26</v>
      </c>
      <c r="G46" s="103">
        <f>D46*F46</f>
        <v>41.6</v>
      </c>
      <c r="H46" s="104"/>
    </row>
    <row r="47" spans="2:14" ht="18.75" x14ac:dyDescent="0.3">
      <c r="B47" s="43" t="s">
        <v>34</v>
      </c>
      <c r="C47" s="8"/>
      <c r="D47" s="88">
        <f>D15+D16</f>
        <v>0</v>
      </c>
      <c r="E47" s="88"/>
      <c r="F47" s="45">
        <v>1.1499999999999999</v>
      </c>
      <c r="G47" s="103">
        <f t="shared" ref="G47:G48" si="0">D47*F47</f>
        <v>0</v>
      </c>
      <c r="H47" s="104"/>
      <c r="N47" s="54"/>
    </row>
    <row r="48" spans="2:14" ht="18.75" x14ac:dyDescent="0.3">
      <c r="B48" s="43" t="s">
        <v>35</v>
      </c>
      <c r="C48" s="8"/>
      <c r="D48" s="88">
        <f>G13*0.72</f>
        <v>154.07999999999998</v>
      </c>
      <c r="E48" s="88"/>
      <c r="F48" s="45">
        <v>0.75</v>
      </c>
      <c r="G48" s="103">
        <f t="shared" si="0"/>
        <v>115.55999999999999</v>
      </c>
      <c r="H48" s="104"/>
    </row>
    <row r="49" spans="2:10" ht="18.75" x14ac:dyDescent="0.3">
      <c r="B49" s="43" t="s">
        <v>36</v>
      </c>
      <c r="C49" s="8"/>
      <c r="D49" s="88">
        <f>D17</f>
        <v>10</v>
      </c>
      <c r="E49" s="88"/>
      <c r="F49" s="45">
        <v>1.89</v>
      </c>
      <c r="G49" s="103">
        <f>D49*F49</f>
        <v>18.899999999999999</v>
      </c>
      <c r="H49" s="104"/>
    </row>
    <row r="50" spans="2:10" ht="18.75" x14ac:dyDescent="0.3">
      <c r="B50" s="46" t="s">
        <v>37</v>
      </c>
      <c r="C50" s="47"/>
      <c r="D50" s="119">
        <f>SUM(D45:E49)</f>
        <v>1308.58</v>
      </c>
      <c r="E50" s="119"/>
      <c r="F50" s="48">
        <f>G50/D50</f>
        <v>0.39215026975805845</v>
      </c>
      <c r="G50" s="120">
        <f>SUM(G45:G49)</f>
        <v>513.16000000000008</v>
      </c>
      <c r="H50" s="121"/>
    </row>
    <row r="51" spans="2:10" ht="22.5" x14ac:dyDescent="0.45">
      <c r="B51" s="110" t="s">
        <v>41</v>
      </c>
      <c r="C51" s="111"/>
      <c r="D51" s="111"/>
      <c r="E51" s="111"/>
      <c r="F51" s="111"/>
      <c r="G51" s="111"/>
      <c r="H51" s="112"/>
    </row>
    <row r="52" spans="2:10" ht="18.75" x14ac:dyDescent="0.3">
      <c r="B52" s="49"/>
      <c r="C52" s="50"/>
      <c r="D52" s="122" t="s">
        <v>30</v>
      </c>
      <c r="E52" s="122"/>
      <c r="F52" s="51" t="s">
        <v>31</v>
      </c>
      <c r="G52" s="122" t="s">
        <v>38</v>
      </c>
      <c r="H52" s="123"/>
    </row>
    <row r="53" spans="2:10" ht="18.75" x14ac:dyDescent="0.3">
      <c r="B53" s="43" t="s">
        <v>32</v>
      </c>
      <c r="C53" s="8"/>
      <c r="D53" s="118">
        <f>D8</f>
        <v>984.5</v>
      </c>
      <c r="E53" s="118"/>
      <c r="F53" s="44">
        <f>G8</f>
        <v>0.34200000000000003</v>
      </c>
      <c r="G53" s="103">
        <f>G9</f>
        <v>337.1</v>
      </c>
      <c r="H53" s="104"/>
    </row>
    <row r="54" spans="2:10" ht="18.75" x14ac:dyDescent="0.3">
      <c r="B54" s="43" t="s">
        <v>33</v>
      </c>
      <c r="C54" s="8"/>
      <c r="D54" s="118">
        <f>D13+D14</f>
        <v>160</v>
      </c>
      <c r="E54" s="118"/>
      <c r="F54" s="45">
        <v>0.26</v>
      </c>
      <c r="G54" s="103">
        <f>D54*F54</f>
        <v>41.6</v>
      </c>
      <c r="H54" s="104"/>
    </row>
    <row r="55" spans="2:10" ht="18.75" x14ac:dyDescent="0.3">
      <c r="B55" s="43" t="s">
        <v>34</v>
      </c>
      <c r="C55" s="8"/>
      <c r="D55" s="118">
        <f>D15+D16</f>
        <v>0</v>
      </c>
      <c r="E55" s="118"/>
      <c r="F55" s="45">
        <v>1.1499999999999999</v>
      </c>
      <c r="G55" s="103">
        <f t="shared" ref="G55:G56" si="1">D55*F55</f>
        <v>0</v>
      </c>
      <c r="H55" s="104"/>
    </row>
    <row r="56" spans="2:10" ht="18.75" x14ac:dyDescent="0.3">
      <c r="B56" s="43" t="s">
        <v>35</v>
      </c>
      <c r="C56" s="8"/>
      <c r="D56" s="118">
        <v>8</v>
      </c>
      <c r="E56" s="118"/>
      <c r="F56" s="45">
        <v>0.75</v>
      </c>
      <c r="G56" s="103">
        <f t="shared" si="1"/>
        <v>6</v>
      </c>
      <c r="H56" s="104"/>
    </row>
    <row r="57" spans="2:10" ht="18.75" x14ac:dyDescent="0.3">
      <c r="B57" s="43" t="s">
        <v>36</v>
      </c>
      <c r="C57" s="8"/>
      <c r="D57" s="118">
        <f>D17</f>
        <v>10</v>
      </c>
      <c r="E57" s="118"/>
      <c r="F57" s="45">
        <v>1.89</v>
      </c>
      <c r="G57" s="103">
        <f>D57*F57</f>
        <v>18.899999999999999</v>
      </c>
      <c r="H57" s="104"/>
    </row>
    <row r="58" spans="2:10" ht="18.75" x14ac:dyDescent="0.3">
      <c r="B58" s="46" t="s">
        <v>37</v>
      </c>
      <c r="C58" s="47"/>
      <c r="D58" s="124">
        <f>SUM(D53:E57)</f>
        <v>1162.5</v>
      </c>
      <c r="E58" s="124"/>
      <c r="F58" s="52">
        <f>G58/D58</f>
        <v>0.34718279569892474</v>
      </c>
      <c r="G58" s="120">
        <f>SUM(G53:G57)</f>
        <v>403.6</v>
      </c>
      <c r="H58" s="121"/>
      <c r="J58" s="53"/>
    </row>
  </sheetData>
  <sheetProtection password="8F55" sheet="1" objects="1" scenarios="1" selectLockedCells="1"/>
  <mergeCells count="57">
    <mergeCell ref="B4:H4"/>
    <mergeCell ref="B5:H5"/>
    <mergeCell ref="B6:H6"/>
    <mergeCell ref="B7:H7"/>
    <mergeCell ref="D8:E8"/>
    <mergeCell ref="G8:H8"/>
    <mergeCell ref="D9:E9"/>
    <mergeCell ref="G9:H9"/>
    <mergeCell ref="D10:E10"/>
    <mergeCell ref="G10:H10"/>
    <mergeCell ref="D11:E11"/>
    <mergeCell ref="F11:H11"/>
    <mergeCell ref="B26:F26"/>
    <mergeCell ref="G26:H26"/>
    <mergeCell ref="B12:H12"/>
    <mergeCell ref="D13:E13"/>
    <mergeCell ref="G13:H13"/>
    <mergeCell ref="D14:E14"/>
    <mergeCell ref="D15:E15"/>
    <mergeCell ref="F15:H15"/>
    <mergeCell ref="D16:E16"/>
    <mergeCell ref="G16:H16"/>
    <mergeCell ref="D17:E17"/>
    <mergeCell ref="B18:H18"/>
    <mergeCell ref="B19:H19"/>
    <mergeCell ref="F14:H14"/>
    <mergeCell ref="B42:H42"/>
    <mergeCell ref="B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54:E54"/>
    <mergeCell ref="G54:H54"/>
    <mergeCell ref="D49:E49"/>
    <mergeCell ref="G49:H49"/>
    <mergeCell ref="D50:E50"/>
    <mergeCell ref="G50:H50"/>
    <mergeCell ref="B51:H51"/>
    <mergeCell ref="D52:E52"/>
    <mergeCell ref="G52:H52"/>
    <mergeCell ref="D53:E53"/>
    <mergeCell ref="G53:H53"/>
    <mergeCell ref="D57:E57"/>
    <mergeCell ref="G57:H57"/>
    <mergeCell ref="D58:E58"/>
    <mergeCell ref="G58:H58"/>
    <mergeCell ref="D55:E55"/>
    <mergeCell ref="G55:H55"/>
    <mergeCell ref="D56:E56"/>
    <mergeCell ref="G56:H56"/>
  </mergeCells>
  <conditionalFormatting sqref="B18:H18">
    <cfRule type="expression" dxfId="16" priority="8">
      <formula>IF(SUM($C$39:$F$40)&gt;0,TRUE,FALSE)</formula>
    </cfRule>
  </conditionalFormatting>
  <conditionalFormatting sqref="D50:E50 D58:E58">
    <cfRule type="cellIs" dxfId="15" priority="7" operator="between">
      <formula>$D$8</formula>
      <formula>$G$10</formula>
    </cfRule>
  </conditionalFormatting>
  <conditionalFormatting sqref="F50 F58">
    <cfRule type="cellIs" dxfId="14" priority="6" operator="between">
      <formula>$D$9</formula>
      <formula>$D$11</formula>
    </cfRule>
  </conditionalFormatting>
  <conditionalFormatting sqref="D50:E50">
    <cfRule type="expression" dxfId="13" priority="5">
      <formula>IF($D$50&gt;$F$50*$D$32+$D$33,TRUE,FALSE)</formula>
    </cfRule>
  </conditionalFormatting>
  <conditionalFormatting sqref="D58:E58">
    <cfRule type="expression" dxfId="12" priority="4">
      <formula>IF($D$58&gt;$F$58*$D$32+$D$33,TRUE,FALSE)</formula>
    </cfRule>
  </conditionalFormatting>
  <conditionalFormatting sqref="B18:H18">
    <cfRule type="expression" dxfId="11" priority="3">
      <formula>IF(SUM($C$39:$F$40)&gt;0,TRUE,FALSE)</formula>
    </cfRule>
  </conditionalFormatting>
  <conditionalFormatting sqref="B18:H18">
    <cfRule type="expression" dxfId="10" priority="2">
      <formula>IF(SUM($C$39:$F$40)&gt;0,TRUE,FALSE)</formula>
    </cfRule>
  </conditionalFormatting>
  <conditionalFormatting sqref="B18:H18">
    <cfRule type="expression" dxfId="9" priority="1">
      <formula>IF(SUM($C$39:$F$40)&gt;0,TRUE,FALSE)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60"/>
  <sheetViews>
    <sheetView showGridLines="0" zoomScale="115" zoomScaleNormal="115" zoomScalePageLayoutView="115" workbookViewId="0">
      <selection activeCell="G13" sqref="G13:H13"/>
    </sheetView>
  </sheetViews>
  <sheetFormatPr baseColWidth="10" defaultColWidth="10.85546875" defaultRowHeight="15" x14ac:dyDescent="0.25"/>
  <cols>
    <col min="1" max="1" width="10.85546875" style="1"/>
    <col min="2" max="2" width="19" style="1" customWidth="1"/>
    <col min="3" max="3" width="17" style="1" customWidth="1"/>
    <col min="4" max="5" width="10.28515625" style="1" customWidth="1"/>
    <col min="6" max="6" width="35.85546875" style="1" bestFit="1" customWidth="1"/>
    <col min="7" max="8" width="10.28515625" style="1" customWidth="1"/>
    <col min="9" max="11" width="10.85546875" style="1"/>
    <col min="12" max="18" width="11.42578125" style="1" customWidth="1"/>
    <col min="19" max="16384" width="10.85546875" style="1"/>
  </cols>
  <sheetData>
    <row r="4" spans="2:28" ht="22.5" customHeight="1" x14ac:dyDescent="0.5">
      <c r="B4" s="72" t="s">
        <v>0</v>
      </c>
      <c r="C4" s="73"/>
      <c r="D4" s="73"/>
      <c r="E4" s="73"/>
      <c r="F4" s="73"/>
      <c r="G4" s="73"/>
      <c r="H4" s="74"/>
    </row>
    <row r="5" spans="2:28" ht="36.75" customHeight="1" x14ac:dyDescent="0.8">
      <c r="B5" s="75" t="s">
        <v>43</v>
      </c>
      <c r="C5" s="76"/>
      <c r="D5" s="76"/>
      <c r="E5" s="76"/>
      <c r="F5" s="76"/>
      <c r="G5" s="76"/>
      <c r="H5" s="77"/>
    </row>
    <row r="6" spans="2:28" x14ac:dyDescent="0.25">
      <c r="B6" s="78"/>
      <c r="C6" s="79"/>
      <c r="D6" s="79"/>
      <c r="E6" s="79"/>
      <c r="F6" s="79"/>
      <c r="G6" s="79"/>
      <c r="H6" s="80"/>
    </row>
    <row r="7" spans="2:28" ht="22.5" x14ac:dyDescent="0.45">
      <c r="B7" s="81" t="s">
        <v>44</v>
      </c>
      <c r="C7" s="82"/>
      <c r="D7" s="82"/>
      <c r="E7" s="82"/>
      <c r="F7" s="82"/>
      <c r="G7" s="82"/>
      <c r="H7" s="83"/>
      <c r="V7" s="2"/>
      <c r="W7" s="2"/>
      <c r="X7" s="2"/>
      <c r="Y7" s="2"/>
      <c r="Z7" s="2"/>
      <c r="AA7" s="2"/>
      <c r="AB7" s="2"/>
    </row>
    <row r="8" spans="2:28" ht="18.75" x14ac:dyDescent="0.3">
      <c r="B8" s="3" t="s">
        <v>1</v>
      </c>
      <c r="C8" s="4"/>
      <c r="D8" s="84">
        <v>1279</v>
      </c>
      <c r="E8" s="85"/>
      <c r="F8" s="5" t="s">
        <v>2</v>
      </c>
      <c r="G8" s="84">
        <v>2.1219999999999999</v>
      </c>
      <c r="H8" s="85"/>
    </row>
    <row r="9" spans="2:28" ht="18.75" x14ac:dyDescent="0.3">
      <c r="B9" s="6" t="s">
        <v>3</v>
      </c>
      <c r="C9" s="7"/>
      <c r="D9" s="88">
        <v>2.0499999999999998</v>
      </c>
      <c r="E9" s="89"/>
      <c r="F9" s="8" t="s">
        <v>4</v>
      </c>
      <c r="G9" s="88">
        <v>2647</v>
      </c>
      <c r="H9" s="89"/>
    </row>
    <row r="10" spans="2:28" ht="18.75" x14ac:dyDescent="0.3">
      <c r="B10" s="6" t="s">
        <v>5</v>
      </c>
      <c r="C10" s="7"/>
      <c r="D10" s="88">
        <v>2.23</v>
      </c>
      <c r="E10" s="89"/>
      <c r="F10" s="9" t="s">
        <v>6</v>
      </c>
      <c r="G10" s="90">
        <v>1905</v>
      </c>
      <c r="H10" s="91"/>
    </row>
    <row r="11" spans="2:28" ht="18.75" x14ac:dyDescent="0.3">
      <c r="B11" s="10" t="s">
        <v>7</v>
      </c>
      <c r="C11" s="11"/>
      <c r="D11" s="92">
        <v>2.403</v>
      </c>
      <c r="E11" s="93"/>
      <c r="F11" s="94"/>
      <c r="G11" s="95"/>
      <c r="H11" s="96"/>
    </row>
    <row r="12" spans="2:28" ht="22.5" x14ac:dyDescent="0.45">
      <c r="B12" s="81" t="s">
        <v>8</v>
      </c>
      <c r="C12" s="82"/>
      <c r="D12" s="82"/>
      <c r="E12" s="82"/>
      <c r="F12" s="82"/>
      <c r="G12" s="82"/>
      <c r="H12" s="83"/>
    </row>
    <row r="13" spans="2:28" ht="21" x14ac:dyDescent="0.35">
      <c r="B13" s="12" t="s">
        <v>9</v>
      </c>
      <c r="C13" s="13"/>
      <c r="D13" s="97">
        <v>80</v>
      </c>
      <c r="E13" s="98"/>
      <c r="F13" s="12" t="s">
        <v>45</v>
      </c>
      <c r="G13" s="99">
        <v>378</v>
      </c>
      <c r="H13" s="100"/>
    </row>
    <row r="14" spans="2:28" ht="21" x14ac:dyDescent="0.35">
      <c r="B14" s="14" t="s">
        <v>10</v>
      </c>
      <c r="C14" s="15"/>
      <c r="D14" s="101">
        <v>80</v>
      </c>
      <c r="E14" s="102"/>
      <c r="F14" s="125"/>
      <c r="G14" s="126">
        <v>0</v>
      </c>
      <c r="H14" s="127"/>
    </row>
    <row r="15" spans="2:28" ht="21" x14ac:dyDescent="0.35">
      <c r="B15" s="14" t="s">
        <v>46</v>
      </c>
      <c r="C15" s="17"/>
      <c r="D15" s="101">
        <v>0</v>
      </c>
      <c r="E15" s="102"/>
      <c r="F15" s="14" t="s">
        <v>11</v>
      </c>
      <c r="G15" s="101">
        <v>0</v>
      </c>
      <c r="H15" s="102"/>
    </row>
    <row r="16" spans="2:28" ht="21" x14ac:dyDescent="0.35">
      <c r="B16" s="18" t="s">
        <v>47</v>
      </c>
      <c r="C16" s="19"/>
      <c r="D16" s="86">
        <v>0</v>
      </c>
      <c r="E16" s="87"/>
      <c r="F16" s="18" t="s">
        <v>12</v>
      </c>
      <c r="G16" s="86">
        <v>0</v>
      </c>
      <c r="H16" s="87"/>
    </row>
    <row r="17" spans="2:8" ht="21.75" thickBot="1" x14ac:dyDescent="0.3">
      <c r="B17" s="16" t="s">
        <v>13</v>
      </c>
      <c r="C17" s="21"/>
      <c r="D17" s="105">
        <v>10</v>
      </c>
      <c r="E17" s="106"/>
      <c r="F17" s="20"/>
      <c r="G17" s="55"/>
      <c r="H17" s="56"/>
    </row>
    <row r="18" spans="2:8" ht="20.25" thickTop="1" thickBot="1" x14ac:dyDescent="0.3">
      <c r="B18" s="107" t="str">
        <f>IF(SUM(C39:F40)&gt;0,"MASSE OU CENTRAGE HORS LIMITE-VOL NON POSSIBLE", "MASSE ET CENTRAGE OK")</f>
        <v>MASSE ET CENTRAGE OK</v>
      </c>
      <c r="C18" s="108"/>
      <c r="D18" s="108"/>
      <c r="E18" s="108"/>
      <c r="F18" s="108"/>
      <c r="G18" s="108"/>
      <c r="H18" s="109"/>
    </row>
    <row r="19" spans="2:8" ht="23.25" thickTop="1" x14ac:dyDescent="0.45">
      <c r="B19" s="110" t="s">
        <v>14</v>
      </c>
      <c r="C19" s="111"/>
      <c r="D19" s="111"/>
      <c r="E19" s="111"/>
      <c r="F19" s="111"/>
      <c r="G19" s="111"/>
      <c r="H19" s="112"/>
    </row>
    <row r="20" spans="2:8" x14ac:dyDescent="0.25">
      <c r="B20" s="22"/>
      <c r="C20" s="23"/>
      <c r="D20" s="23"/>
      <c r="E20" s="23"/>
      <c r="F20" s="23"/>
      <c r="G20" s="23"/>
      <c r="H20" s="24"/>
    </row>
    <row r="21" spans="2:8" x14ac:dyDescent="0.25">
      <c r="B21" s="25"/>
      <c r="C21" s="2"/>
      <c r="D21" s="2"/>
      <c r="E21" s="2"/>
      <c r="F21" s="2"/>
      <c r="G21" s="2"/>
      <c r="H21" s="26"/>
    </row>
    <row r="22" spans="2:8" x14ac:dyDescent="0.25">
      <c r="B22" s="25"/>
      <c r="C22" s="2"/>
      <c r="D22" s="2"/>
      <c r="E22" s="2"/>
      <c r="F22" s="2"/>
      <c r="G22" s="2"/>
      <c r="H22" s="26"/>
    </row>
    <row r="23" spans="2:8" x14ac:dyDescent="0.25">
      <c r="B23" s="25"/>
      <c r="C23" s="2"/>
      <c r="D23" s="2"/>
      <c r="E23" s="2"/>
      <c r="F23" s="2"/>
      <c r="G23" s="2"/>
      <c r="H23" s="26"/>
    </row>
    <row r="24" spans="2:8" x14ac:dyDescent="0.25">
      <c r="B24" s="25"/>
      <c r="C24" s="2"/>
      <c r="D24" s="2"/>
      <c r="E24" s="2"/>
      <c r="F24" s="2"/>
      <c r="G24" s="2"/>
      <c r="H24" s="26"/>
    </row>
    <row r="25" spans="2:8" x14ac:dyDescent="0.25">
      <c r="B25" s="27" t="s">
        <v>15</v>
      </c>
      <c r="C25" s="2"/>
      <c r="D25" s="2"/>
      <c r="E25" s="2"/>
      <c r="F25" s="2"/>
      <c r="G25" s="2"/>
      <c r="H25" s="26"/>
    </row>
    <row r="26" spans="2:8" x14ac:dyDescent="0.25">
      <c r="B26" s="113" t="s">
        <v>16</v>
      </c>
      <c r="C26" s="114"/>
      <c r="D26" s="114"/>
      <c r="E26" s="114"/>
      <c r="F26" s="114"/>
      <c r="G26" s="115" t="s">
        <v>17</v>
      </c>
      <c r="H26" s="116"/>
    </row>
    <row r="27" spans="2:8" x14ac:dyDescent="0.25">
      <c r="B27" s="28">
        <f>D9</f>
        <v>2.0499999999999998</v>
      </c>
      <c r="C27" s="29">
        <f>D9</f>
        <v>2.0499999999999998</v>
      </c>
      <c r="D27" s="30">
        <f>D10</f>
        <v>2.23</v>
      </c>
      <c r="E27" s="30">
        <f>D11</f>
        <v>2.403</v>
      </c>
      <c r="F27" s="30">
        <f>D11</f>
        <v>2.403</v>
      </c>
      <c r="G27" s="31">
        <f>F51</f>
        <v>2.1420209626066145</v>
      </c>
      <c r="H27" s="32">
        <f>F60</f>
        <v>2.1007907293796864</v>
      </c>
    </row>
    <row r="28" spans="2:8" x14ac:dyDescent="0.25">
      <c r="B28" s="28">
        <f>D8</f>
        <v>1279</v>
      </c>
      <c r="C28" s="29">
        <v>1542</v>
      </c>
      <c r="D28" s="29">
        <f>G10</f>
        <v>1905</v>
      </c>
      <c r="E28" s="29">
        <f>G10</f>
        <v>1905</v>
      </c>
      <c r="F28" s="29">
        <f>D8</f>
        <v>1279</v>
      </c>
      <c r="G28" s="33"/>
      <c r="H28" s="34"/>
    </row>
    <row r="29" spans="2:8" x14ac:dyDescent="0.25">
      <c r="B29" s="25"/>
      <c r="C29" s="2"/>
      <c r="D29" s="2"/>
      <c r="E29" s="2"/>
      <c r="F29" s="2"/>
      <c r="G29" s="33">
        <f>D51</f>
        <v>1721.1599999999999</v>
      </c>
      <c r="H29" s="34">
        <f>D60</f>
        <v>1467</v>
      </c>
    </row>
    <row r="30" spans="2:8" x14ac:dyDescent="0.25">
      <c r="B30" s="25"/>
      <c r="C30" s="2"/>
      <c r="D30" s="2"/>
      <c r="E30" s="2"/>
      <c r="F30" s="2"/>
      <c r="G30" s="2"/>
      <c r="H30" s="26"/>
    </row>
    <row r="31" spans="2:8" x14ac:dyDescent="0.25">
      <c r="B31" s="25"/>
      <c r="C31" s="35" t="s">
        <v>18</v>
      </c>
      <c r="D31" s="2"/>
      <c r="E31" s="2"/>
      <c r="F31" s="2"/>
      <c r="G31" s="2"/>
      <c r="H31" s="26"/>
    </row>
    <row r="32" spans="2:8" x14ac:dyDescent="0.25">
      <c r="B32" s="25"/>
      <c r="C32" s="2" t="s">
        <v>19</v>
      </c>
      <c r="D32" s="2">
        <f>(D28-C28)/(D10-D9)</f>
        <v>2016.6666666666649</v>
      </c>
      <c r="E32" s="2"/>
      <c r="F32" s="33"/>
      <c r="G32" s="2"/>
      <c r="H32" s="26"/>
    </row>
    <row r="33" spans="2:14" x14ac:dyDescent="0.25">
      <c r="B33" s="25"/>
      <c r="C33" s="2" t="s">
        <v>20</v>
      </c>
      <c r="D33" s="2">
        <f>C28-D32*C27</f>
        <v>-2592.1666666666624</v>
      </c>
      <c r="E33" s="2"/>
      <c r="F33" s="2"/>
      <c r="G33" s="2"/>
      <c r="H33" s="26"/>
    </row>
    <row r="34" spans="2:14" x14ac:dyDescent="0.25">
      <c r="B34" s="25"/>
      <c r="C34" s="2"/>
      <c r="D34" s="2"/>
      <c r="E34" s="2"/>
      <c r="F34" s="2"/>
      <c r="G34" s="2"/>
      <c r="H34" s="26"/>
    </row>
    <row r="35" spans="2:14" x14ac:dyDescent="0.25">
      <c r="B35" s="25"/>
      <c r="C35" s="2"/>
      <c r="D35" s="2"/>
      <c r="E35" s="2"/>
      <c r="F35" s="2"/>
      <c r="G35" s="2"/>
      <c r="H35" s="26"/>
    </row>
    <row r="36" spans="2:14" x14ac:dyDescent="0.25">
      <c r="B36" s="25"/>
      <c r="C36" s="2"/>
      <c r="D36" s="2"/>
      <c r="E36" s="2"/>
      <c r="F36" s="2"/>
      <c r="G36" s="2"/>
      <c r="H36" s="26"/>
    </row>
    <row r="37" spans="2:14" x14ac:dyDescent="0.25">
      <c r="B37" s="25"/>
      <c r="C37" s="35" t="s">
        <v>21</v>
      </c>
      <c r="D37" s="2"/>
      <c r="E37" s="2"/>
      <c r="F37" s="2"/>
      <c r="G37" s="2"/>
      <c r="H37" s="26"/>
    </row>
    <row r="38" spans="2:14" x14ac:dyDescent="0.25">
      <c r="B38" s="25"/>
      <c r="C38" s="2" t="s">
        <v>22</v>
      </c>
      <c r="D38" s="2" t="s">
        <v>23</v>
      </c>
      <c r="E38" s="2" t="s">
        <v>24</v>
      </c>
      <c r="F38" s="36" t="s">
        <v>25</v>
      </c>
      <c r="G38" s="2"/>
      <c r="H38" s="26"/>
    </row>
    <row r="39" spans="2:14" x14ac:dyDescent="0.25">
      <c r="B39" s="27" t="s">
        <v>26</v>
      </c>
      <c r="C39" s="22">
        <f>IF(D51&gt;G10,1,0)</f>
        <v>0</v>
      </c>
      <c r="D39" s="23">
        <f>IF(F51&gt;D11,1,0)</f>
        <v>0</v>
      </c>
      <c r="E39" s="23">
        <f>IF(F51&lt;D9,1,0)</f>
        <v>0</v>
      </c>
      <c r="F39" s="37">
        <f>IF(AND(F51&lt;D10,D51&gt;(F51*D32+D33)),1,0)</f>
        <v>0</v>
      </c>
      <c r="G39" s="2"/>
      <c r="H39" s="26"/>
    </row>
    <row r="40" spans="2:14" x14ac:dyDescent="0.25">
      <c r="B40" s="27" t="s">
        <v>27</v>
      </c>
      <c r="C40" s="38">
        <f>IF(D60&gt;G10,1,0)</f>
        <v>0</v>
      </c>
      <c r="D40" s="39">
        <f>IF(F60&gt;D11,1,0)</f>
        <v>0</v>
      </c>
      <c r="E40" s="39">
        <f>IF(F60&lt;D9,1,0)</f>
        <v>0</v>
      </c>
      <c r="F40" s="40">
        <f>IF(AND(F60&lt;D11,D60&gt;(F60*D32+D33)),1,0)</f>
        <v>0</v>
      </c>
      <c r="G40" s="2"/>
      <c r="H40" s="26"/>
    </row>
    <row r="41" spans="2:14" x14ac:dyDescent="0.25">
      <c r="B41" s="38"/>
      <c r="C41" s="39"/>
      <c r="D41" s="39"/>
      <c r="E41" s="39"/>
      <c r="F41" s="39"/>
      <c r="G41" s="39"/>
      <c r="H41" s="41"/>
    </row>
    <row r="42" spans="2:14" ht="22.5" x14ac:dyDescent="0.45">
      <c r="B42" s="81" t="s">
        <v>28</v>
      </c>
      <c r="C42" s="82"/>
      <c r="D42" s="82"/>
      <c r="E42" s="82"/>
      <c r="F42" s="82"/>
      <c r="G42" s="82"/>
      <c r="H42" s="83"/>
    </row>
    <row r="43" spans="2:14" ht="22.5" x14ac:dyDescent="0.45">
      <c r="B43" s="110" t="s">
        <v>29</v>
      </c>
      <c r="C43" s="111"/>
      <c r="D43" s="111"/>
      <c r="E43" s="111"/>
      <c r="F43" s="111"/>
      <c r="G43" s="111"/>
      <c r="H43" s="112"/>
    </row>
    <row r="44" spans="2:14" ht="18.75" x14ac:dyDescent="0.3">
      <c r="B44" s="10"/>
      <c r="C44" s="11"/>
      <c r="D44" s="90" t="s">
        <v>30</v>
      </c>
      <c r="E44" s="90"/>
      <c r="F44" s="57" t="s">
        <v>31</v>
      </c>
      <c r="G44" s="90" t="s">
        <v>38</v>
      </c>
      <c r="H44" s="91"/>
    </row>
    <row r="45" spans="2:14" ht="15" customHeight="1" x14ac:dyDescent="0.3">
      <c r="B45" s="43" t="s">
        <v>32</v>
      </c>
      <c r="C45" s="8"/>
      <c r="D45" s="117">
        <f>D8</f>
        <v>1279</v>
      </c>
      <c r="E45" s="117"/>
      <c r="F45" s="44">
        <f>G8</f>
        <v>2.1219999999999999</v>
      </c>
      <c r="G45" s="103">
        <f>G9</f>
        <v>2647</v>
      </c>
      <c r="H45" s="104"/>
    </row>
    <row r="46" spans="2:14" ht="18.75" x14ac:dyDescent="0.3">
      <c r="B46" s="43" t="s">
        <v>33</v>
      </c>
      <c r="C46" s="8"/>
      <c r="D46" s="88">
        <f>D13+D14</f>
        <v>160</v>
      </c>
      <c r="E46" s="88"/>
      <c r="F46" s="45">
        <v>2.1720000000000002</v>
      </c>
      <c r="G46" s="103">
        <f>D46*F46</f>
        <v>347.52000000000004</v>
      </c>
      <c r="H46" s="104"/>
    </row>
    <row r="47" spans="2:14" ht="18.75" x14ac:dyDescent="0.3">
      <c r="B47" s="43" t="s">
        <v>48</v>
      </c>
      <c r="C47" s="8"/>
      <c r="D47" s="88">
        <f>D15+D16</f>
        <v>0</v>
      </c>
      <c r="E47" s="88"/>
      <c r="F47" s="45">
        <v>3</v>
      </c>
      <c r="G47" s="103">
        <f>D47*F47</f>
        <v>0</v>
      </c>
      <c r="H47" s="104"/>
    </row>
    <row r="48" spans="2:14" ht="18.75" x14ac:dyDescent="0.3">
      <c r="B48" s="43" t="s">
        <v>34</v>
      </c>
      <c r="C48" s="8"/>
      <c r="D48" s="88">
        <f>G15+G16</f>
        <v>0</v>
      </c>
      <c r="E48" s="88"/>
      <c r="F48" s="45">
        <v>3.95</v>
      </c>
      <c r="G48" s="103">
        <f t="shared" ref="G48:G49" si="0">D48*F48</f>
        <v>0</v>
      </c>
      <c r="H48" s="104"/>
      <c r="N48" s="54"/>
    </row>
    <row r="49" spans="2:10" ht="18.75" x14ac:dyDescent="0.3">
      <c r="B49" s="43" t="s">
        <v>49</v>
      </c>
      <c r="C49" s="8"/>
      <c r="D49" s="88">
        <f>G13*0.72</f>
        <v>272.15999999999997</v>
      </c>
      <c r="E49" s="88"/>
      <c r="F49" s="45">
        <v>2.38</v>
      </c>
      <c r="G49" s="103">
        <f t="shared" si="0"/>
        <v>647.74079999999992</v>
      </c>
      <c r="H49" s="104"/>
    </row>
    <row r="50" spans="2:10" ht="18.75" x14ac:dyDescent="0.3">
      <c r="B50" s="43" t="s">
        <v>36</v>
      </c>
      <c r="C50" s="8"/>
      <c r="D50" s="88">
        <f>D17</f>
        <v>10</v>
      </c>
      <c r="E50" s="88"/>
      <c r="F50" s="45">
        <v>4.45</v>
      </c>
      <c r="G50" s="103">
        <f>D50*F50</f>
        <v>44.5</v>
      </c>
      <c r="H50" s="104"/>
    </row>
    <row r="51" spans="2:10" ht="18.75" x14ac:dyDescent="0.3">
      <c r="B51" s="46" t="s">
        <v>37</v>
      </c>
      <c r="C51" s="47"/>
      <c r="D51" s="119">
        <f>SUM(D45:E50)</f>
        <v>1721.1599999999999</v>
      </c>
      <c r="E51" s="119"/>
      <c r="F51" s="48">
        <f>G51/D51</f>
        <v>2.1420209626066145</v>
      </c>
      <c r="G51" s="120">
        <f>SUM(G45:G50)</f>
        <v>3686.7608</v>
      </c>
      <c r="H51" s="121"/>
    </row>
    <row r="52" spans="2:10" ht="22.5" x14ac:dyDescent="0.45">
      <c r="B52" s="110" t="s">
        <v>41</v>
      </c>
      <c r="C52" s="111"/>
      <c r="D52" s="111"/>
      <c r="E52" s="111"/>
      <c r="F52" s="111"/>
      <c r="G52" s="111"/>
      <c r="H52" s="112"/>
    </row>
    <row r="53" spans="2:10" ht="18.75" x14ac:dyDescent="0.3">
      <c r="B53" s="49"/>
      <c r="C53" s="50"/>
      <c r="D53" s="122" t="s">
        <v>30</v>
      </c>
      <c r="E53" s="122"/>
      <c r="F53" s="61" t="s">
        <v>31</v>
      </c>
      <c r="G53" s="122" t="s">
        <v>38</v>
      </c>
      <c r="H53" s="123"/>
    </row>
    <row r="54" spans="2:10" ht="18.75" x14ac:dyDescent="0.3">
      <c r="B54" s="43" t="s">
        <v>32</v>
      </c>
      <c r="C54" s="8"/>
      <c r="D54" s="118">
        <f>D8</f>
        <v>1279</v>
      </c>
      <c r="E54" s="118"/>
      <c r="F54" s="44">
        <f>G8</f>
        <v>2.1219999999999999</v>
      </c>
      <c r="G54" s="103">
        <f>G9</f>
        <v>2647</v>
      </c>
      <c r="H54" s="104"/>
    </row>
    <row r="55" spans="2:10" ht="18.75" x14ac:dyDescent="0.3">
      <c r="B55" s="43" t="s">
        <v>33</v>
      </c>
      <c r="C55" s="8"/>
      <c r="D55" s="88">
        <f>D13+D14</f>
        <v>160</v>
      </c>
      <c r="E55" s="88"/>
      <c r="F55" s="45">
        <v>2.1720000000000002</v>
      </c>
      <c r="G55" s="103">
        <f>D55*F55</f>
        <v>347.52000000000004</v>
      </c>
      <c r="H55" s="104"/>
    </row>
    <row r="56" spans="2:10" ht="18.75" x14ac:dyDescent="0.3">
      <c r="B56" s="43" t="s">
        <v>48</v>
      </c>
      <c r="C56" s="8"/>
      <c r="D56" s="88">
        <f>D15+D16</f>
        <v>0</v>
      </c>
      <c r="E56" s="88"/>
      <c r="F56" s="45">
        <v>3</v>
      </c>
      <c r="G56" s="103">
        <f>D56*F56</f>
        <v>0</v>
      </c>
      <c r="H56" s="104"/>
    </row>
    <row r="57" spans="2:10" ht="18.75" x14ac:dyDescent="0.3">
      <c r="B57" s="43" t="s">
        <v>34</v>
      </c>
      <c r="C57" s="8"/>
      <c r="D57" s="88">
        <f>G15+G16</f>
        <v>0</v>
      </c>
      <c r="E57" s="88"/>
      <c r="F57" s="45">
        <v>3.95</v>
      </c>
      <c r="G57" s="103">
        <f t="shared" ref="G57:G58" si="1">D57*F57</f>
        <v>0</v>
      </c>
      <c r="H57" s="104"/>
    </row>
    <row r="58" spans="2:10" ht="18.75" x14ac:dyDescent="0.3">
      <c r="B58" s="43" t="s">
        <v>49</v>
      </c>
      <c r="C58" s="8"/>
      <c r="D58" s="118">
        <v>18</v>
      </c>
      <c r="E58" s="118"/>
      <c r="F58" s="45">
        <v>2.38</v>
      </c>
      <c r="G58" s="103">
        <f t="shared" si="1"/>
        <v>42.839999999999996</v>
      </c>
      <c r="H58" s="104"/>
    </row>
    <row r="59" spans="2:10" ht="18.75" x14ac:dyDescent="0.3">
      <c r="B59" s="43" t="s">
        <v>36</v>
      </c>
      <c r="C59" s="8"/>
      <c r="D59" s="118">
        <f>D17</f>
        <v>10</v>
      </c>
      <c r="E59" s="118"/>
      <c r="F59" s="45">
        <v>4.45</v>
      </c>
      <c r="G59" s="103">
        <f>D59*F59</f>
        <v>44.5</v>
      </c>
      <c r="H59" s="104"/>
    </row>
    <row r="60" spans="2:10" ht="18.75" x14ac:dyDescent="0.3">
      <c r="B60" s="46" t="s">
        <v>37</v>
      </c>
      <c r="C60" s="47"/>
      <c r="D60" s="124">
        <f>SUM(D54:E59)</f>
        <v>1467</v>
      </c>
      <c r="E60" s="124"/>
      <c r="F60" s="52">
        <f>G60/D60</f>
        <v>2.1007907293796864</v>
      </c>
      <c r="G60" s="120">
        <f>SUM(G54:G59)</f>
        <v>3081.86</v>
      </c>
      <c r="H60" s="121"/>
      <c r="J60" s="53"/>
    </row>
  </sheetData>
  <sheetProtection password="8F55" sheet="1" objects="1" scenarios="1" selectLockedCells="1"/>
  <mergeCells count="61">
    <mergeCell ref="D58:E58"/>
    <mergeCell ref="G58:H58"/>
    <mergeCell ref="D59:E59"/>
    <mergeCell ref="G59:H59"/>
    <mergeCell ref="D60:E60"/>
    <mergeCell ref="G60:H60"/>
    <mergeCell ref="D54:E54"/>
    <mergeCell ref="G54:H54"/>
    <mergeCell ref="D55:E55"/>
    <mergeCell ref="G55:H55"/>
    <mergeCell ref="D57:E57"/>
    <mergeCell ref="G57:H57"/>
    <mergeCell ref="D56:E56"/>
    <mergeCell ref="G56:H56"/>
    <mergeCell ref="D53:E53"/>
    <mergeCell ref="G53:H53"/>
    <mergeCell ref="D46:E46"/>
    <mergeCell ref="G46:H46"/>
    <mergeCell ref="D48:E48"/>
    <mergeCell ref="G48:H48"/>
    <mergeCell ref="D49:E49"/>
    <mergeCell ref="G49:H49"/>
    <mergeCell ref="D47:E47"/>
    <mergeCell ref="G47:H47"/>
    <mergeCell ref="D50:E50"/>
    <mergeCell ref="G50:H50"/>
    <mergeCell ref="D51:E51"/>
    <mergeCell ref="G51:H51"/>
    <mergeCell ref="B52:H52"/>
    <mergeCell ref="B42:H42"/>
    <mergeCell ref="B43:H43"/>
    <mergeCell ref="D44:E44"/>
    <mergeCell ref="G44:H44"/>
    <mergeCell ref="D45:E45"/>
    <mergeCell ref="G45:H45"/>
    <mergeCell ref="D16:E16"/>
    <mergeCell ref="D17:E17"/>
    <mergeCell ref="B18:H18"/>
    <mergeCell ref="B19:H19"/>
    <mergeCell ref="B26:F26"/>
    <mergeCell ref="G26:H26"/>
    <mergeCell ref="G16:H16"/>
    <mergeCell ref="D15:E15"/>
    <mergeCell ref="G15:H15"/>
    <mergeCell ref="D9:E9"/>
    <mergeCell ref="G9:H9"/>
    <mergeCell ref="D10:E10"/>
    <mergeCell ref="G10:H10"/>
    <mergeCell ref="D11:E11"/>
    <mergeCell ref="F11:H11"/>
    <mergeCell ref="B12:H12"/>
    <mergeCell ref="D13:E13"/>
    <mergeCell ref="G13:H13"/>
    <mergeCell ref="D14:E14"/>
    <mergeCell ref="F14:H14"/>
    <mergeCell ref="B4:H4"/>
    <mergeCell ref="B5:H5"/>
    <mergeCell ref="B6:H6"/>
    <mergeCell ref="B7:H7"/>
    <mergeCell ref="D8:E8"/>
    <mergeCell ref="G8:H8"/>
  </mergeCells>
  <conditionalFormatting sqref="B18:H18">
    <cfRule type="expression" dxfId="8" priority="9">
      <formula>IF(SUM($C$39:$F$40)&gt;0,TRUE,FALSE)</formula>
    </cfRule>
  </conditionalFormatting>
  <conditionalFormatting sqref="D51:E51 D60:E60">
    <cfRule type="cellIs" dxfId="7" priority="8" operator="between">
      <formula>$D$8</formula>
      <formula>$G$10</formula>
    </cfRule>
  </conditionalFormatting>
  <conditionalFormatting sqref="F51 F60">
    <cfRule type="cellIs" dxfId="6" priority="7" operator="between">
      <formula>$D$9</formula>
      <formula>$D$11</formula>
    </cfRule>
  </conditionalFormatting>
  <conditionalFormatting sqref="D51:E51">
    <cfRule type="expression" dxfId="5" priority="6">
      <formula>IF($D$51&gt;$F$51*$D$32+$D$33,TRUE,FALSE)</formula>
    </cfRule>
  </conditionalFormatting>
  <conditionalFormatting sqref="D60:E60">
    <cfRule type="expression" dxfId="4" priority="5">
      <formula>IF($D$60&gt;$F$60*$D$32+$D$33,TRUE,FALSE)</formula>
    </cfRule>
  </conditionalFormatting>
  <conditionalFormatting sqref="B18:H18">
    <cfRule type="expression" dxfId="3" priority="4">
      <formula>IF(SUM($C$39:$F$40)&gt;0,TRUE,FALSE)</formula>
    </cfRule>
  </conditionalFormatting>
  <conditionalFormatting sqref="B18:H18">
    <cfRule type="expression" dxfId="2" priority="3">
      <formula>IF(SUM($C$39:$F$40)&gt;0,TRUE,FALSE)</formula>
    </cfRule>
  </conditionalFormatting>
  <conditionalFormatting sqref="B18:H18">
    <cfRule type="expression" dxfId="1" priority="2">
      <formula>IF(SUM($C$39:$F$40)&gt;0,TRUE,FALSE)</formula>
    </cfRule>
  </conditionalFormatting>
  <conditionalFormatting sqref="B18:H18">
    <cfRule type="expression" dxfId="0" priority="1">
      <formula>IF(SUM($C$39:$F$40)&gt;0,TRUE,FALSE)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F-GDGJ</vt:lpstr>
      <vt:lpstr>F-GBSU</vt:lpstr>
      <vt:lpstr>F-BNBT</vt:lpstr>
      <vt:lpstr>F-BODE</vt:lpstr>
      <vt:lpstr>F-BXMV</vt:lpstr>
      <vt:lpstr>F-GAXI</vt:lpstr>
      <vt:lpstr>F-BUGP</vt:lpstr>
      <vt:lpstr>F-BTLU</vt:lpstr>
      <vt:lpstr>F-GBTP</vt:lpstr>
      <vt:lpstr>'F-BNBT'!Zone_d_impression</vt:lpstr>
      <vt:lpstr>'F-BODE'!Zone_d_impression</vt:lpstr>
      <vt:lpstr>'F-BTLU'!Zone_d_impression</vt:lpstr>
      <vt:lpstr>'F-BUGP'!Zone_d_impression</vt:lpstr>
      <vt:lpstr>'F-BXMV'!Zone_d_impression</vt:lpstr>
      <vt:lpstr>'F-GAXI'!Zone_d_impression</vt:lpstr>
      <vt:lpstr>'F-GBSU'!Zone_d_impression</vt:lpstr>
      <vt:lpstr>'F-GBTP'!Zone_d_impression</vt:lpstr>
      <vt:lpstr>'F-GDGJ'!Zone_d_impression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Boulanger, Patrick</dc:creator>
  <cp:lastModifiedBy>acop</cp:lastModifiedBy>
  <cp:lastPrinted>2020-08-25T07:56:49Z</cp:lastPrinted>
  <dcterms:created xsi:type="dcterms:W3CDTF">2014-03-17T08:34:11Z</dcterms:created>
  <dcterms:modified xsi:type="dcterms:W3CDTF">2023-02-25T17:17:07Z</dcterms:modified>
</cp:coreProperties>
</file>